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296" windowWidth="15195" windowHeight="8205" activeTab="0"/>
  </bookViews>
  <sheets>
    <sheet name="Zeitreihenanalyse" sheetId="1" r:id="rId1"/>
    <sheet name="Tabelle1" sheetId="2" r:id="rId2"/>
    <sheet name="201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<sst xmlns="http://schemas.openxmlformats.org/spreadsheetml/2006/main" count="359" uniqueCount="143">
  <si>
    <t>gruppe</t>
  </si>
  <si>
    <t>pro NRW 1,2 %</t>
  </si>
  <si>
    <t>FAMILIE 1,1 %</t>
  </si>
  <si>
    <t>Institut</t>
  </si>
  <si>
    <t>Auftraggeber</t>
  </si>
  <si>
    <t>Befragte</t>
  </si>
  <si>
    <t>Datum</t>
  </si>
  <si>
    <t>CDU</t>
  </si>
  <si>
    <t>SPD</t>
  </si>
  <si>
    <t>GRÜNE</t>
  </si>
  <si>
    <t>FDP</t>
  </si>
  <si>
    <t>LINKE</t>
  </si>
  <si>
    <t>PIRATEN</t>
  </si>
  <si>
    <t>Sonstige</t>
  </si>
  <si>
    <t>Landtagswahl am 13.05.2012 (vorläufig)</t>
  </si>
  <si>
    <t>pro NRW 1,5 %</t>
  </si>
  <si>
    <t>Sonst. 2,8 %</t>
  </si>
  <si>
    <t>INFO GmbH</t>
  </si>
  <si>
    <t>Handels-</t>
  </si>
  <si>
    <t>blatt</t>
  </si>
  <si>
    <t>T • 1.007</t>
  </si>
  <si>
    <t>03.05.–05.05.</t>
  </si>
  <si>
    <t>YouGov</t>
  </si>
  <si>
    <t>KStA,</t>
  </si>
  <si>
    <t>Sat.1 NRW</t>
  </si>
  <si>
    <t>O • 1.063</t>
  </si>
  <si>
    <t>27.04.–07.05.</t>
  </si>
  <si>
    <t>BILD</t>
  </si>
  <si>
    <t>O • 1.053</t>
  </si>
  <si>
    <t>24.04.–04.05.</t>
  </si>
  <si>
    <t>Forschungs-</t>
  </si>
  <si>
    <t>Wahlen</t>
  </si>
  <si>
    <t>ZDF</t>
  </si>
  <si>
    <t>T • 1.082</t>
  </si>
  <si>
    <t>30.04.–03.05.</t>
  </si>
  <si>
    <t>Infratest</t>
  </si>
  <si>
    <t>dimap</t>
  </si>
  <si>
    <t>ARD</t>
  </si>
  <si>
    <t>T • 1.003</t>
  </si>
  <si>
    <t>01.05.–03.05.</t>
  </si>
  <si>
    <t>O • 1.038</t>
  </si>
  <si>
    <t>20.04.–29.04.</t>
  </si>
  <si>
    <t>Forsa</t>
  </si>
  <si>
    <t>stern</t>
  </si>
  <si>
    <t>T • 1.008</t>
  </si>
  <si>
    <t>23.04.–27.04.</t>
  </si>
  <si>
    <t>Emnid</t>
  </si>
  <si>
    <t>Focus</t>
  </si>
  <si>
    <t>T • 1.001</t>
  </si>
  <si>
    <t>23.04.–24.04.</t>
  </si>
  <si>
    <t>?</t>
  </si>
  <si>
    <t>WDR</t>
  </si>
  <si>
    <t>17.04.–19.04.</t>
  </si>
  <si>
    <t>T • 1.045</t>
  </si>
  <si>
    <t>O • 1.064</t>
  </si>
  <si>
    <t>05.04.–16.04.</t>
  </si>
  <si>
    <t>Wirtschafts-</t>
  </si>
  <si>
    <t>woche</t>
  </si>
  <si>
    <t>T • 1.005</t>
  </si>
  <si>
    <t>04.04.–07.04.</t>
  </si>
  <si>
    <t>22.03.–24.03.</t>
  </si>
  <si>
    <t>15.03.–17.03.</t>
  </si>
  <si>
    <t>T • 1.073</t>
  </si>
  <si>
    <t>14.03.–15.03.</t>
  </si>
  <si>
    <t>T • 1.002</t>
  </si>
  <si>
    <t>14.03.</t>
  </si>
  <si>
    <t>O • 1.065</t>
  </si>
  <si>
    <t>02.03.–12.03.</t>
  </si>
  <si>
    <t>T • 1.004</t>
  </si>
  <si>
    <t>22.02.–23.02.</t>
  </si>
  <si>
    <t>O • 1.018</t>
  </si>
  <si>
    <t>27.01.–06.02.</t>
  </si>
  <si>
    <t>O • 1.039</t>
  </si>
  <si>
    <t>06.01.–16.01.</t>
  </si>
  <si>
    <t>O • 1.005</t>
  </si>
  <si>
    <t>14.12.–21.12.</t>
  </si>
  <si>
    <t>O • 1.026</t>
  </si>
  <si>
    <t>02.12.–12.12.</t>
  </si>
  <si>
    <t>O • 1.042</t>
  </si>
  <si>
    <t>28.10.–07.11.</t>
  </si>
  <si>
    <t>T • 1.000</t>
  </si>
  <si>
    <t>11.10.–13.10.</t>
  </si>
  <si>
    <t>O • 1.000</t>
  </si>
  <si>
    <t>??.10.–??.10.</t>
  </si>
  <si>
    <t>O • 982</t>
  </si>
  <si>
    <t>08.09.–15.09.</t>
  </si>
  <si>
    <t>–</t>
  </si>
  <si>
    <t>T • 1.063</t>
  </si>
  <si>
    <t>29.07.–04.08.</t>
  </si>
  <si>
    <t>01.07.–08.07.</t>
  </si>
  <si>
    <t>29.03.–31.03.</t>
  </si>
  <si>
    <t>04.03.–10.03.</t>
  </si>
  <si>
    <t>18.01.–28.01.</t>
  </si>
  <si>
    <t>Rheinische</t>
  </si>
  <si>
    <t>Post</t>
  </si>
  <si>
    <t>T • 635</t>
  </si>
  <si>
    <t>19.01.–25.01.</t>
  </si>
  <si>
    <t>O • 1.029</t>
  </si>
  <si>
    <t>20.01.–24.01.</t>
  </si>
  <si>
    <t>Tierschutzp. 1,4 %</t>
  </si>
  <si>
    <t>Sonst. 11,5 %</t>
  </si>
  <si>
    <t>16.12.–18.12.</t>
  </si>
  <si>
    <t>11.10.–15.10.</t>
  </si>
  <si>
    <t>06.07.–08.07.</t>
  </si>
  <si>
    <t>N24</t>
  </si>
  <si>
    <t>T</t>
  </si>
  <si>
    <t>17.05.–26.05.</t>
  </si>
  <si>
    <t>Landtagswahl am 09.05.2010</t>
  </si>
  <si>
    <t>pro NRW 1,4 %</t>
  </si>
  <si>
    <t>Sonst. 3,5 %</t>
  </si>
  <si>
    <t>Landtagswahl</t>
  </si>
  <si>
    <t>S</t>
  </si>
  <si>
    <t>s^2</t>
  </si>
  <si>
    <t>1/n</t>
  </si>
  <si>
    <t>mittelx - x0</t>
  </si>
  <si>
    <t>sum(xi-mittelx)^2</t>
  </si>
  <si>
    <t>Faktor</t>
  </si>
  <si>
    <t>N</t>
  </si>
  <si>
    <t>a</t>
  </si>
  <si>
    <t>b</t>
  </si>
  <si>
    <t xml:space="preserve">oben </t>
  </si>
  <si>
    <t>T n-2, 0,975</t>
  </si>
  <si>
    <t>Befrager</t>
  </si>
  <si>
    <t>Infratest dimap</t>
  </si>
  <si>
    <t>Forschungsgruppe Wahlen</t>
  </si>
  <si>
    <t>Online Wahr- Telefon falsch</t>
  </si>
  <si>
    <t>Datum Selectiv</t>
  </si>
  <si>
    <t>Schalter</t>
  </si>
  <si>
    <t>Alle Rein</t>
  </si>
  <si>
    <t>Online Wert</t>
  </si>
  <si>
    <t>Überschrift</t>
  </si>
  <si>
    <t>Prognose- und Konfidenzintervall für regressierte Telefonumfragen</t>
  </si>
  <si>
    <t>Prognose- und Konfidenzintervall für regressierte Onlineumfragen</t>
  </si>
  <si>
    <t>Prognose- und Konfidenzintervall für regressierte Telefon- und Onlineumfragen</t>
  </si>
  <si>
    <t>KonfidenzDatum für Konfidenz-Kasten</t>
  </si>
  <si>
    <t>StartRegrenn</t>
  </si>
  <si>
    <t>Enderegress</t>
  </si>
  <si>
    <t>KStA, Sat.1 NRW</t>
  </si>
  <si>
    <t>Stern</t>
  </si>
  <si>
    <t>Wirtschaftswoche</t>
  </si>
  <si>
    <t>focus</t>
  </si>
  <si>
    <t>bild</t>
  </si>
  <si>
    <t>Handelsblatt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</si>
</sst>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Arial"/>
      <family val="0"/>
    </font>
    <font>
      <sz val="15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18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18" applyAlignment="1">
      <alignment wrapText="1"/>
    </xf>
    <xf numFmtId="10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 wrapText="1"/>
    </xf>
    <xf numFmtId="10" fontId="1" fillId="0" borderId="0" xfId="18" applyNumberFormat="1" applyAlignment="1">
      <alignment wrapText="1"/>
    </xf>
    <xf numFmtId="14" fontId="3" fillId="0" borderId="0" xfId="0" applyNumberFormat="1" applyFont="1" applyAlignment="1">
      <alignment horizontal="center" wrapText="1"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0" borderId="0" xfId="0" applyNumberFormat="1" applyAlignment="1">
      <alignment/>
    </xf>
    <xf numFmtId="10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18" applyAlignment="1">
      <alignment wrapText="1"/>
    </xf>
    <xf numFmtId="14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Konfidenzstreifen für NRW-Wahl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325"/>
          <c:w val="0.786"/>
          <c:h val="0.85225"/>
        </c:manualLayout>
      </c:layout>
      <c:scatterChart>
        <c:scatterStyle val="lineMarker"/>
        <c:varyColors val="0"/>
        <c:ser>
          <c:idx val="1"/>
          <c:order val="0"/>
          <c:tx>
            <c:v>CDU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Tabelle1!$B$23:$B$47</c:f>
              <c:strCache>
                <c:ptCount val="25"/>
                <c:pt idx="0">
                  <c:v>41040</c:v>
                </c:pt>
                <c:pt idx="1">
                  <c:v>41038</c:v>
                </c:pt>
                <c:pt idx="2">
                  <c:v>41036</c:v>
                </c:pt>
                <c:pt idx="3">
                  <c:v>41033</c:v>
                </c:pt>
                <c:pt idx="4">
                  <c:v>41032</c:v>
                </c:pt>
                <c:pt idx="5">
                  <c:v>41032</c:v>
                </c:pt>
                <c:pt idx="6">
                  <c:v>41031</c:v>
                </c:pt>
                <c:pt idx="7">
                  <c:v>41026</c:v>
                </c:pt>
                <c:pt idx="8">
                  <c:v>41021</c:v>
                </c:pt>
                <c:pt idx="9">
                  <c:v>41019</c:v>
                </c:pt>
                <c:pt idx="10">
                  <c:v>41017</c:v>
                </c:pt>
                <c:pt idx="11">
                  <c:v>41013</c:v>
                </c:pt>
                <c:pt idx="12">
                  <c:v>40993</c:v>
                </c:pt>
                <c:pt idx="13">
                  <c:v>40989</c:v>
                </c:pt>
                <c:pt idx="14">
                  <c:v>40983</c:v>
                </c:pt>
                <c:pt idx="15">
                  <c:v>40982</c:v>
                </c:pt>
                <c:pt idx="16">
                  <c:v>40982</c:v>
                </c:pt>
                <c:pt idx="17">
                  <c:v>40982</c:v>
                </c:pt>
                <c:pt idx="18">
                  <c:v>40983</c:v>
                </c:pt>
                <c:pt idx="19">
                  <c:v>40984</c:v>
                </c:pt>
                <c:pt idx="20">
                  <c:v>40985</c:v>
                </c:pt>
                <c:pt idx="21">
                  <c:v>40986</c:v>
                </c:pt>
                <c:pt idx="22">
                  <c:v>40987</c:v>
                </c:pt>
                <c:pt idx="23">
                  <c:v>40988</c:v>
                </c:pt>
                <c:pt idx="24">
                  <c:v>40989</c:v>
                </c:pt>
              </c:strCache>
            </c:strRef>
          </c:xVal>
          <c:yVal>
            <c:numRef>
              <c:f>Tabelle1!$M$23:$M$47</c:f>
              <c:numCache>
                <c:ptCount val="25"/>
                <c:pt idx="0">
                  <c:v>0.33</c:v>
                </c:pt>
                <c:pt idx="1">
                  <c:v>0.3</c:v>
                </c:pt>
                <c:pt idx="2">
                  <c:v>0.31</c:v>
                </c:pt>
                <c:pt idx="3">
                  <c:v>0.31</c:v>
                </c:pt>
                <c:pt idx="4">
                  <c:v>0.3</c:v>
                </c:pt>
                <c:pt idx="5">
                  <c:v>0.31</c:v>
                </c:pt>
                <c:pt idx="6">
                  <c:v>0.32</c:v>
                </c:pt>
                <c:pt idx="7">
                  <c:v>0.32</c:v>
                </c:pt>
                <c:pt idx="8">
                  <c:v>0.31</c:v>
                </c:pt>
                <c:pt idx="9">
                  <c:v>0.34</c:v>
                </c:pt>
                <c:pt idx="10">
                  <c:v>0.32</c:v>
                </c:pt>
                <c:pt idx="11">
                  <c:v>0.29</c:v>
                </c:pt>
                <c:pt idx="12">
                  <c:v>0.32</c:v>
                </c:pt>
                <c:pt idx="13">
                  <c:v>0.33</c:v>
                </c:pt>
                <c:pt idx="14">
                  <c:v>0.34</c:v>
                </c:pt>
                <c:pt idx="15">
                  <c:v>0.34</c:v>
                </c:pt>
                <c:pt idx="16">
                  <c:v>0.33</c:v>
                </c:pt>
              </c:numCache>
            </c:numRef>
          </c:yVal>
          <c:smooth val="0"/>
        </c:ser>
        <c:ser>
          <c:idx val="2"/>
          <c:order val="1"/>
          <c:tx>
            <c:v>SPD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Tabelle1!$B$23:$B$47</c:f>
              <c:strCache>
                <c:ptCount val="25"/>
                <c:pt idx="0">
                  <c:v>41040</c:v>
                </c:pt>
                <c:pt idx="1">
                  <c:v>41038</c:v>
                </c:pt>
                <c:pt idx="2">
                  <c:v>41036</c:v>
                </c:pt>
                <c:pt idx="3">
                  <c:v>41033</c:v>
                </c:pt>
                <c:pt idx="4">
                  <c:v>41032</c:v>
                </c:pt>
                <c:pt idx="5">
                  <c:v>41032</c:v>
                </c:pt>
                <c:pt idx="6">
                  <c:v>41031</c:v>
                </c:pt>
                <c:pt idx="7">
                  <c:v>41026</c:v>
                </c:pt>
                <c:pt idx="8">
                  <c:v>41021</c:v>
                </c:pt>
                <c:pt idx="9">
                  <c:v>41019</c:v>
                </c:pt>
                <c:pt idx="10">
                  <c:v>41017</c:v>
                </c:pt>
                <c:pt idx="11">
                  <c:v>41013</c:v>
                </c:pt>
                <c:pt idx="12">
                  <c:v>40993</c:v>
                </c:pt>
                <c:pt idx="13">
                  <c:v>40989</c:v>
                </c:pt>
                <c:pt idx="14">
                  <c:v>40983</c:v>
                </c:pt>
                <c:pt idx="15">
                  <c:v>40982</c:v>
                </c:pt>
                <c:pt idx="16">
                  <c:v>40982</c:v>
                </c:pt>
                <c:pt idx="17">
                  <c:v>40982</c:v>
                </c:pt>
                <c:pt idx="18">
                  <c:v>40983</c:v>
                </c:pt>
                <c:pt idx="19">
                  <c:v>40984</c:v>
                </c:pt>
                <c:pt idx="20">
                  <c:v>40985</c:v>
                </c:pt>
                <c:pt idx="21">
                  <c:v>40986</c:v>
                </c:pt>
                <c:pt idx="22">
                  <c:v>40987</c:v>
                </c:pt>
                <c:pt idx="23">
                  <c:v>40988</c:v>
                </c:pt>
                <c:pt idx="24">
                  <c:v>40989</c:v>
                </c:pt>
              </c:strCache>
            </c:strRef>
          </c:xVal>
          <c:yVal>
            <c:numRef>
              <c:f>Tabelle1!$N$23:$N$47</c:f>
              <c:numCache>
                <c:ptCount val="25"/>
                <c:pt idx="0">
                  <c:v>0.38</c:v>
                </c:pt>
                <c:pt idx="1">
                  <c:v>0.37</c:v>
                </c:pt>
                <c:pt idx="2">
                  <c:v>0.37</c:v>
                </c:pt>
                <c:pt idx="3">
                  <c:v>0.38</c:v>
                </c:pt>
                <c:pt idx="4">
                  <c:v>0.385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0.37</c:v>
                </c:pt>
                <c:pt idx="10">
                  <c:v>0.36</c:v>
                </c:pt>
                <c:pt idx="11">
                  <c:v>0.4</c:v>
                </c:pt>
                <c:pt idx="12">
                  <c:v>0.4</c:v>
                </c:pt>
                <c:pt idx="13">
                  <c:v>0.39</c:v>
                </c:pt>
                <c:pt idx="14">
                  <c:v>0.37</c:v>
                </c:pt>
                <c:pt idx="15">
                  <c:v>0.38</c:v>
                </c:pt>
                <c:pt idx="16">
                  <c:v>0.33</c:v>
                </c:pt>
              </c:numCache>
            </c:numRef>
          </c:yVal>
          <c:smooth val="0"/>
        </c:ser>
        <c:ser>
          <c:idx val="8"/>
          <c:order val="2"/>
          <c:tx>
            <c:v>FDP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Tabelle1!$B$23:$B$47</c:f>
              <c:strCache>
                <c:ptCount val="25"/>
                <c:pt idx="0">
                  <c:v>41040</c:v>
                </c:pt>
                <c:pt idx="1">
                  <c:v>41038</c:v>
                </c:pt>
                <c:pt idx="2">
                  <c:v>41036</c:v>
                </c:pt>
                <c:pt idx="3">
                  <c:v>41033</c:v>
                </c:pt>
                <c:pt idx="4">
                  <c:v>41032</c:v>
                </c:pt>
                <c:pt idx="5">
                  <c:v>41032</c:v>
                </c:pt>
                <c:pt idx="6">
                  <c:v>41031</c:v>
                </c:pt>
                <c:pt idx="7">
                  <c:v>41026</c:v>
                </c:pt>
                <c:pt idx="8">
                  <c:v>41021</c:v>
                </c:pt>
                <c:pt idx="9">
                  <c:v>41019</c:v>
                </c:pt>
                <c:pt idx="10">
                  <c:v>41017</c:v>
                </c:pt>
                <c:pt idx="11">
                  <c:v>41013</c:v>
                </c:pt>
                <c:pt idx="12">
                  <c:v>40993</c:v>
                </c:pt>
                <c:pt idx="13">
                  <c:v>40989</c:v>
                </c:pt>
                <c:pt idx="14">
                  <c:v>40983</c:v>
                </c:pt>
                <c:pt idx="15">
                  <c:v>40982</c:v>
                </c:pt>
                <c:pt idx="16">
                  <c:v>40982</c:v>
                </c:pt>
                <c:pt idx="17">
                  <c:v>40982</c:v>
                </c:pt>
                <c:pt idx="18">
                  <c:v>40983</c:v>
                </c:pt>
                <c:pt idx="19">
                  <c:v>40984</c:v>
                </c:pt>
                <c:pt idx="20">
                  <c:v>40985</c:v>
                </c:pt>
                <c:pt idx="21">
                  <c:v>40986</c:v>
                </c:pt>
                <c:pt idx="22">
                  <c:v>40987</c:v>
                </c:pt>
                <c:pt idx="23">
                  <c:v>40988</c:v>
                </c:pt>
                <c:pt idx="24">
                  <c:v>40989</c:v>
                </c:pt>
              </c:strCache>
            </c:strRef>
          </c:xVal>
          <c:yVal>
            <c:numRef>
              <c:f>Tabelle1!$P$23:$P$47</c:f>
              <c:numCache>
                <c:ptCount val="25"/>
                <c:pt idx="0">
                  <c:v>0.05</c:v>
                </c:pt>
                <c:pt idx="1">
                  <c:v>0.06</c:v>
                </c:pt>
                <c:pt idx="2">
                  <c:v>0.05</c:v>
                </c:pt>
                <c:pt idx="3">
                  <c:v>0.06</c:v>
                </c:pt>
                <c:pt idx="4">
                  <c:v>0.06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0.03</c:v>
                </c:pt>
                <c:pt idx="12">
                  <c:v>0.04</c:v>
                </c:pt>
                <c:pt idx="13">
                  <c:v>0.04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</c:numCache>
            </c:numRef>
          </c:yVal>
          <c:smooth val="0"/>
        </c:ser>
        <c:ser>
          <c:idx val="9"/>
          <c:order val="3"/>
          <c:tx>
            <c:v>Regress-CDU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Tabelle1!$B$22:$B$100</c:f>
              <c:strCache>
                <c:ptCount val="79"/>
                <c:pt idx="0">
                  <c:v>41042</c:v>
                </c:pt>
                <c:pt idx="1">
                  <c:v>41040</c:v>
                </c:pt>
                <c:pt idx="2">
                  <c:v>41038</c:v>
                </c:pt>
                <c:pt idx="3">
                  <c:v>41036</c:v>
                </c:pt>
                <c:pt idx="4">
                  <c:v>41033</c:v>
                </c:pt>
                <c:pt idx="5">
                  <c:v>41032</c:v>
                </c:pt>
                <c:pt idx="6">
                  <c:v>41032</c:v>
                </c:pt>
                <c:pt idx="7">
                  <c:v>41031</c:v>
                </c:pt>
                <c:pt idx="8">
                  <c:v>41026</c:v>
                </c:pt>
                <c:pt idx="9">
                  <c:v>41021</c:v>
                </c:pt>
                <c:pt idx="10">
                  <c:v>41019</c:v>
                </c:pt>
                <c:pt idx="11">
                  <c:v>41017</c:v>
                </c:pt>
                <c:pt idx="12">
                  <c:v>41013</c:v>
                </c:pt>
                <c:pt idx="13">
                  <c:v>40993</c:v>
                </c:pt>
                <c:pt idx="14">
                  <c:v>40989</c:v>
                </c:pt>
                <c:pt idx="15">
                  <c:v>40983</c:v>
                </c:pt>
                <c:pt idx="16">
                  <c:v>40982</c:v>
                </c:pt>
                <c:pt idx="17">
                  <c:v>40982</c:v>
                </c:pt>
                <c:pt idx="18">
                  <c:v>40982</c:v>
                </c:pt>
                <c:pt idx="19">
                  <c:v>40983</c:v>
                </c:pt>
                <c:pt idx="20">
                  <c:v>40984</c:v>
                </c:pt>
                <c:pt idx="21">
                  <c:v>40985</c:v>
                </c:pt>
                <c:pt idx="22">
                  <c:v>40986</c:v>
                </c:pt>
                <c:pt idx="23">
                  <c:v>40987</c:v>
                </c:pt>
                <c:pt idx="24">
                  <c:v>40988</c:v>
                </c:pt>
                <c:pt idx="25">
                  <c:v>40989</c:v>
                </c:pt>
                <c:pt idx="26">
                  <c:v>40990</c:v>
                </c:pt>
                <c:pt idx="27">
                  <c:v>40991</c:v>
                </c:pt>
                <c:pt idx="28">
                  <c:v>40992</c:v>
                </c:pt>
                <c:pt idx="29">
                  <c:v>40993</c:v>
                </c:pt>
                <c:pt idx="30">
                  <c:v>40994</c:v>
                </c:pt>
                <c:pt idx="31">
                  <c:v>40995</c:v>
                </c:pt>
                <c:pt idx="32">
                  <c:v>40996</c:v>
                </c:pt>
                <c:pt idx="33">
                  <c:v>40997</c:v>
                </c:pt>
                <c:pt idx="34">
                  <c:v>40998</c:v>
                </c:pt>
                <c:pt idx="35">
                  <c:v>40999</c:v>
                </c:pt>
                <c:pt idx="36">
                  <c:v>41000</c:v>
                </c:pt>
                <c:pt idx="37">
                  <c:v>41001</c:v>
                </c:pt>
                <c:pt idx="38">
                  <c:v>41002</c:v>
                </c:pt>
                <c:pt idx="39">
                  <c:v>41003</c:v>
                </c:pt>
                <c:pt idx="40">
                  <c:v>41004</c:v>
                </c:pt>
                <c:pt idx="41">
                  <c:v>41005</c:v>
                </c:pt>
                <c:pt idx="42">
                  <c:v>41006</c:v>
                </c:pt>
                <c:pt idx="43">
                  <c:v>41007</c:v>
                </c:pt>
                <c:pt idx="44">
                  <c:v>41008</c:v>
                </c:pt>
                <c:pt idx="45">
                  <c:v>41009</c:v>
                </c:pt>
                <c:pt idx="46">
                  <c:v>41010</c:v>
                </c:pt>
                <c:pt idx="47">
                  <c:v>41011</c:v>
                </c:pt>
                <c:pt idx="48">
                  <c:v>41012</c:v>
                </c:pt>
                <c:pt idx="49">
                  <c:v>41013</c:v>
                </c:pt>
                <c:pt idx="50">
                  <c:v>41014</c:v>
                </c:pt>
                <c:pt idx="51">
                  <c:v>41015</c:v>
                </c:pt>
                <c:pt idx="52">
                  <c:v>41016</c:v>
                </c:pt>
                <c:pt idx="53">
                  <c:v>41017</c:v>
                </c:pt>
                <c:pt idx="54">
                  <c:v>41018</c:v>
                </c:pt>
                <c:pt idx="55">
                  <c:v>41019</c:v>
                </c:pt>
                <c:pt idx="56">
                  <c:v>41020</c:v>
                </c:pt>
                <c:pt idx="57">
                  <c:v>41021</c:v>
                </c:pt>
                <c:pt idx="58">
                  <c:v>41022</c:v>
                </c:pt>
                <c:pt idx="59">
                  <c:v>41023</c:v>
                </c:pt>
                <c:pt idx="60">
                  <c:v>41024</c:v>
                </c:pt>
                <c:pt idx="61">
                  <c:v>41025</c:v>
                </c:pt>
                <c:pt idx="62">
                  <c:v>41026</c:v>
                </c:pt>
                <c:pt idx="63">
                  <c:v>41027</c:v>
                </c:pt>
                <c:pt idx="64">
                  <c:v>41028</c:v>
                </c:pt>
                <c:pt idx="65">
                  <c:v>41029</c:v>
                </c:pt>
                <c:pt idx="66">
                  <c:v>41030</c:v>
                </c:pt>
                <c:pt idx="67">
                  <c:v>41031</c:v>
                </c:pt>
                <c:pt idx="68">
                  <c:v>41032</c:v>
                </c:pt>
                <c:pt idx="69">
                  <c:v>41033</c:v>
                </c:pt>
                <c:pt idx="70">
                  <c:v>41034</c:v>
                </c:pt>
                <c:pt idx="71">
                  <c:v>41035</c:v>
                </c:pt>
                <c:pt idx="72">
                  <c:v>41036</c:v>
                </c:pt>
                <c:pt idx="73">
                  <c:v>41037</c:v>
                </c:pt>
                <c:pt idx="74">
                  <c:v>41038</c:v>
                </c:pt>
                <c:pt idx="75">
                  <c:v>41039</c:v>
                </c:pt>
                <c:pt idx="76">
                  <c:v>41040</c:v>
                </c:pt>
                <c:pt idx="77">
                  <c:v>41041</c:v>
                </c:pt>
                <c:pt idx="78">
                  <c:v>41042</c:v>
                </c:pt>
              </c:strCache>
            </c:strRef>
          </c:xVal>
          <c:yVal>
            <c:numRef>
              <c:f>Tabelle1!$T$22:$T$100</c:f>
              <c:numCache>
                <c:ptCount val="79"/>
                <c:pt idx="0">
                  <c:v>0.3083388221619572</c:v>
                </c:pt>
                <c:pt idx="1">
                  <c:v>0.30913631667312913</c:v>
                </c:pt>
                <c:pt idx="2">
                  <c:v>0.3099338111842975</c:v>
                </c:pt>
                <c:pt idx="3">
                  <c:v>0.3107313056954695</c:v>
                </c:pt>
                <c:pt idx="4">
                  <c:v>0.31192754746222917</c:v>
                </c:pt>
                <c:pt idx="5">
                  <c:v>0.31232629471781337</c:v>
                </c:pt>
                <c:pt idx="6">
                  <c:v>0.31232629471781337</c:v>
                </c:pt>
                <c:pt idx="7">
                  <c:v>0.31272504197339757</c:v>
                </c:pt>
                <c:pt idx="8">
                  <c:v>0.3147187782513292</c:v>
                </c:pt>
                <c:pt idx="9">
                  <c:v>0.3167125145292573</c:v>
                </c:pt>
                <c:pt idx="10">
                  <c:v>0.3175100090404257</c:v>
                </c:pt>
                <c:pt idx="11">
                  <c:v>0.31830750355159765</c:v>
                </c:pt>
                <c:pt idx="12">
                  <c:v>0.31990249257394154</c:v>
                </c:pt>
                <c:pt idx="13">
                  <c:v>0.3278774376856539</c:v>
                </c:pt>
                <c:pt idx="14">
                  <c:v>0.3294724267079978</c:v>
                </c:pt>
                <c:pt idx="15">
                  <c:v>0.33186491024151366</c:v>
                </c:pt>
                <c:pt idx="16">
                  <c:v>0.33226365749709785</c:v>
                </c:pt>
                <c:pt idx="17">
                  <c:v>0.33226365749709785</c:v>
                </c:pt>
                <c:pt idx="18">
                  <c:v>0.33226365749709785</c:v>
                </c:pt>
                <c:pt idx="19">
                  <c:v>0.33186491024151366</c:v>
                </c:pt>
                <c:pt idx="20">
                  <c:v>0.3314661629859259</c:v>
                </c:pt>
                <c:pt idx="21">
                  <c:v>0.3310674157303417</c:v>
                </c:pt>
                <c:pt idx="22">
                  <c:v>0.33066866847475396</c:v>
                </c:pt>
                <c:pt idx="23">
                  <c:v>0.33026992121916976</c:v>
                </c:pt>
                <c:pt idx="24">
                  <c:v>0.329871173963582</c:v>
                </c:pt>
                <c:pt idx="25">
                  <c:v>0.3294724267079978</c:v>
                </c:pt>
                <c:pt idx="26">
                  <c:v>0.3290736794524136</c:v>
                </c:pt>
                <c:pt idx="27">
                  <c:v>0.32867493219682586</c:v>
                </c:pt>
                <c:pt idx="28">
                  <c:v>0.32827618494124167</c:v>
                </c:pt>
                <c:pt idx="29">
                  <c:v>0.3278774376856539</c:v>
                </c:pt>
                <c:pt idx="30">
                  <c:v>0.3274786904300697</c:v>
                </c:pt>
                <c:pt idx="31">
                  <c:v>0.3270799431744855</c:v>
                </c:pt>
                <c:pt idx="32">
                  <c:v>0.32668119591889777</c:v>
                </c:pt>
                <c:pt idx="33">
                  <c:v>0.3262824486633136</c:v>
                </c:pt>
                <c:pt idx="34">
                  <c:v>0.3258837014077258</c:v>
                </c:pt>
                <c:pt idx="35">
                  <c:v>0.3254849541521416</c:v>
                </c:pt>
                <c:pt idx="36">
                  <c:v>0.3250862068965539</c:v>
                </c:pt>
                <c:pt idx="37">
                  <c:v>0.3246874596409697</c:v>
                </c:pt>
                <c:pt idx="38">
                  <c:v>0.3242887123853855</c:v>
                </c:pt>
                <c:pt idx="39">
                  <c:v>0.32388996512979773</c:v>
                </c:pt>
                <c:pt idx="40">
                  <c:v>0.32349121787421353</c:v>
                </c:pt>
                <c:pt idx="41">
                  <c:v>0.3230924706186258</c:v>
                </c:pt>
                <c:pt idx="42">
                  <c:v>0.3226937233630416</c:v>
                </c:pt>
                <c:pt idx="43">
                  <c:v>0.32229497610745383</c:v>
                </c:pt>
                <c:pt idx="44">
                  <c:v>0.32189622885186964</c:v>
                </c:pt>
                <c:pt idx="45">
                  <c:v>0.32149748159628544</c:v>
                </c:pt>
                <c:pt idx="46">
                  <c:v>0.3210987343406977</c:v>
                </c:pt>
                <c:pt idx="47">
                  <c:v>0.3206999870851135</c:v>
                </c:pt>
                <c:pt idx="48">
                  <c:v>0.32030123982952574</c:v>
                </c:pt>
                <c:pt idx="49">
                  <c:v>0.31990249257394154</c:v>
                </c:pt>
                <c:pt idx="50">
                  <c:v>0.31950374531835735</c:v>
                </c:pt>
                <c:pt idx="51">
                  <c:v>0.3191049980627696</c:v>
                </c:pt>
                <c:pt idx="52">
                  <c:v>0.3187062508071854</c:v>
                </c:pt>
                <c:pt idx="53">
                  <c:v>0.31830750355159765</c:v>
                </c:pt>
                <c:pt idx="54">
                  <c:v>0.31790875629601345</c:v>
                </c:pt>
                <c:pt idx="55">
                  <c:v>0.3175100090404257</c:v>
                </c:pt>
                <c:pt idx="56">
                  <c:v>0.3171112617848415</c:v>
                </c:pt>
                <c:pt idx="57">
                  <c:v>0.3167125145292573</c:v>
                </c:pt>
                <c:pt idx="58">
                  <c:v>0.31631376727366955</c:v>
                </c:pt>
                <c:pt idx="59">
                  <c:v>0.31591502001808536</c:v>
                </c:pt>
                <c:pt idx="60">
                  <c:v>0.3155162727624976</c:v>
                </c:pt>
                <c:pt idx="61">
                  <c:v>0.3151175255069134</c:v>
                </c:pt>
                <c:pt idx="62">
                  <c:v>0.3147187782513292</c:v>
                </c:pt>
                <c:pt idx="63">
                  <c:v>0.31432003099574146</c:v>
                </c:pt>
                <c:pt idx="64">
                  <c:v>0.31392128374015726</c:v>
                </c:pt>
                <c:pt idx="65">
                  <c:v>0.3135225364845695</c:v>
                </c:pt>
                <c:pt idx="66">
                  <c:v>0.3131237892289853</c:v>
                </c:pt>
                <c:pt idx="67">
                  <c:v>0.31272504197339757</c:v>
                </c:pt>
                <c:pt idx="68">
                  <c:v>0.31232629471781337</c:v>
                </c:pt>
                <c:pt idx="69">
                  <c:v>0.31192754746222917</c:v>
                </c:pt>
                <c:pt idx="70">
                  <c:v>0.3115288002066414</c:v>
                </c:pt>
                <c:pt idx="71">
                  <c:v>0.3111300529510572</c:v>
                </c:pt>
                <c:pt idx="72">
                  <c:v>0.3107313056954695</c:v>
                </c:pt>
                <c:pt idx="73">
                  <c:v>0.3103325584398853</c:v>
                </c:pt>
                <c:pt idx="74">
                  <c:v>0.3099338111842975</c:v>
                </c:pt>
                <c:pt idx="75">
                  <c:v>0.3095350639287133</c:v>
                </c:pt>
                <c:pt idx="76">
                  <c:v>0.30913631667312913</c:v>
                </c:pt>
                <c:pt idx="77">
                  <c:v>0.3087375694175414</c:v>
                </c:pt>
                <c:pt idx="78">
                  <c:v>0.3083388221619572</c:v>
                </c:pt>
              </c:numCache>
            </c:numRef>
          </c:yVal>
          <c:smooth val="0"/>
        </c:ser>
        <c:ser>
          <c:idx val="0"/>
          <c:order val="4"/>
          <c:tx>
            <c:v>Regress-SPD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Tabelle1!$B$22:$B$100</c:f>
              <c:strCache>
                <c:ptCount val="79"/>
                <c:pt idx="0">
                  <c:v>41042</c:v>
                </c:pt>
                <c:pt idx="1">
                  <c:v>41040</c:v>
                </c:pt>
                <c:pt idx="2">
                  <c:v>41038</c:v>
                </c:pt>
                <c:pt idx="3">
                  <c:v>41036</c:v>
                </c:pt>
                <c:pt idx="4">
                  <c:v>41033</c:v>
                </c:pt>
                <c:pt idx="5">
                  <c:v>41032</c:v>
                </c:pt>
                <c:pt idx="6">
                  <c:v>41032</c:v>
                </c:pt>
                <c:pt idx="7">
                  <c:v>41031</c:v>
                </c:pt>
                <c:pt idx="8">
                  <c:v>41026</c:v>
                </c:pt>
                <c:pt idx="9">
                  <c:v>41021</c:v>
                </c:pt>
                <c:pt idx="10">
                  <c:v>41019</c:v>
                </c:pt>
                <c:pt idx="11">
                  <c:v>41017</c:v>
                </c:pt>
                <c:pt idx="12">
                  <c:v>41013</c:v>
                </c:pt>
                <c:pt idx="13">
                  <c:v>40993</c:v>
                </c:pt>
                <c:pt idx="14">
                  <c:v>40989</c:v>
                </c:pt>
                <c:pt idx="15">
                  <c:v>40983</c:v>
                </c:pt>
                <c:pt idx="16">
                  <c:v>40982</c:v>
                </c:pt>
                <c:pt idx="17">
                  <c:v>40982</c:v>
                </c:pt>
                <c:pt idx="18">
                  <c:v>40982</c:v>
                </c:pt>
                <c:pt idx="19">
                  <c:v>40983</c:v>
                </c:pt>
                <c:pt idx="20">
                  <c:v>40984</c:v>
                </c:pt>
                <c:pt idx="21">
                  <c:v>40985</c:v>
                </c:pt>
                <c:pt idx="22">
                  <c:v>40986</c:v>
                </c:pt>
                <c:pt idx="23">
                  <c:v>40987</c:v>
                </c:pt>
                <c:pt idx="24">
                  <c:v>40988</c:v>
                </c:pt>
                <c:pt idx="25">
                  <c:v>40989</c:v>
                </c:pt>
                <c:pt idx="26">
                  <c:v>40990</c:v>
                </c:pt>
                <c:pt idx="27">
                  <c:v>40991</c:v>
                </c:pt>
                <c:pt idx="28">
                  <c:v>40992</c:v>
                </c:pt>
                <c:pt idx="29">
                  <c:v>40993</c:v>
                </c:pt>
                <c:pt idx="30">
                  <c:v>40994</c:v>
                </c:pt>
                <c:pt idx="31">
                  <c:v>40995</c:v>
                </c:pt>
                <c:pt idx="32">
                  <c:v>40996</c:v>
                </c:pt>
                <c:pt idx="33">
                  <c:v>40997</c:v>
                </c:pt>
                <c:pt idx="34">
                  <c:v>40998</c:v>
                </c:pt>
                <c:pt idx="35">
                  <c:v>40999</c:v>
                </c:pt>
                <c:pt idx="36">
                  <c:v>41000</c:v>
                </c:pt>
                <c:pt idx="37">
                  <c:v>41001</c:v>
                </c:pt>
                <c:pt idx="38">
                  <c:v>41002</c:v>
                </c:pt>
                <c:pt idx="39">
                  <c:v>41003</c:v>
                </c:pt>
                <c:pt idx="40">
                  <c:v>41004</c:v>
                </c:pt>
                <c:pt idx="41">
                  <c:v>41005</c:v>
                </c:pt>
                <c:pt idx="42">
                  <c:v>41006</c:v>
                </c:pt>
                <c:pt idx="43">
                  <c:v>41007</c:v>
                </c:pt>
                <c:pt idx="44">
                  <c:v>41008</c:v>
                </c:pt>
                <c:pt idx="45">
                  <c:v>41009</c:v>
                </c:pt>
                <c:pt idx="46">
                  <c:v>41010</c:v>
                </c:pt>
                <c:pt idx="47">
                  <c:v>41011</c:v>
                </c:pt>
                <c:pt idx="48">
                  <c:v>41012</c:v>
                </c:pt>
                <c:pt idx="49">
                  <c:v>41013</c:v>
                </c:pt>
                <c:pt idx="50">
                  <c:v>41014</c:v>
                </c:pt>
                <c:pt idx="51">
                  <c:v>41015</c:v>
                </c:pt>
                <c:pt idx="52">
                  <c:v>41016</c:v>
                </c:pt>
                <c:pt idx="53">
                  <c:v>41017</c:v>
                </c:pt>
                <c:pt idx="54">
                  <c:v>41018</c:v>
                </c:pt>
                <c:pt idx="55">
                  <c:v>41019</c:v>
                </c:pt>
                <c:pt idx="56">
                  <c:v>41020</c:v>
                </c:pt>
                <c:pt idx="57">
                  <c:v>41021</c:v>
                </c:pt>
                <c:pt idx="58">
                  <c:v>41022</c:v>
                </c:pt>
                <c:pt idx="59">
                  <c:v>41023</c:v>
                </c:pt>
                <c:pt idx="60">
                  <c:v>41024</c:v>
                </c:pt>
                <c:pt idx="61">
                  <c:v>41025</c:v>
                </c:pt>
                <c:pt idx="62">
                  <c:v>41026</c:v>
                </c:pt>
                <c:pt idx="63">
                  <c:v>41027</c:v>
                </c:pt>
                <c:pt idx="64">
                  <c:v>41028</c:v>
                </c:pt>
                <c:pt idx="65">
                  <c:v>41029</c:v>
                </c:pt>
                <c:pt idx="66">
                  <c:v>41030</c:v>
                </c:pt>
                <c:pt idx="67">
                  <c:v>41031</c:v>
                </c:pt>
                <c:pt idx="68">
                  <c:v>41032</c:v>
                </c:pt>
                <c:pt idx="69">
                  <c:v>41033</c:v>
                </c:pt>
                <c:pt idx="70">
                  <c:v>41034</c:v>
                </c:pt>
                <c:pt idx="71">
                  <c:v>41035</c:v>
                </c:pt>
                <c:pt idx="72">
                  <c:v>41036</c:v>
                </c:pt>
                <c:pt idx="73">
                  <c:v>41037</c:v>
                </c:pt>
                <c:pt idx="74">
                  <c:v>41038</c:v>
                </c:pt>
                <c:pt idx="75">
                  <c:v>41039</c:v>
                </c:pt>
                <c:pt idx="76">
                  <c:v>41040</c:v>
                </c:pt>
                <c:pt idx="77">
                  <c:v>41041</c:v>
                </c:pt>
                <c:pt idx="78">
                  <c:v>41042</c:v>
                </c:pt>
              </c:strCache>
            </c:strRef>
          </c:xVal>
          <c:yVal>
            <c:numRef>
              <c:f>Tabelle1!$U$22:$U$100</c:f>
              <c:numCache>
                <c:ptCount val="79"/>
                <c:pt idx="0">
                  <c:v>0.3770601268888023</c:v>
                </c:pt>
                <c:pt idx="1">
                  <c:v>0.37694817092858024</c:v>
                </c:pt>
                <c:pt idx="2">
                  <c:v>0.3768362149683582</c:v>
                </c:pt>
                <c:pt idx="3">
                  <c:v>0.3767242590081361</c:v>
                </c:pt>
                <c:pt idx="4">
                  <c:v>0.3765563250678028</c:v>
                </c:pt>
                <c:pt idx="5">
                  <c:v>0.376500347087692</c:v>
                </c:pt>
                <c:pt idx="6">
                  <c:v>0.376500347087692</c:v>
                </c:pt>
                <c:pt idx="7">
                  <c:v>0.3764443691075807</c:v>
                </c:pt>
                <c:pt idx="8">
                  <c:v>0.37616447920702534</c:v>
                </c:pt>
                <c:pt idx="9">
                  <c:v>0.37588458930646995</c:v>
                </c:pt>
                <c:pt idx="10">
                  <c:v>0.3757726333462479</c:v>
                </c:pt>
                <c:pt idx="11">
                  <c:v>0.3756606773860258</c:v>
                </c:pt>
                <c:pt idx="12">
                  <c:v>0.3754367654655817</c:v>
                </c:pt>
                <c:pt idx="13">
                  <c:v>0.37431720586336015</c:v>
                </c:pt>
                <c:pt idx="14">
                  <c:v>0.374093293942916</c:v>
                </c:pt>
                <c:pt idx="15">
                  <c:v>0.3737574260622494</c:v>
                </c:pt>
                <c:pt idx="16">
                  <c:v>0.37370144808213857</c:v>
                </c:pt>
                <c:pt idx="17">
                  <c:v>0.37370144808213857</c:v>
                </c:pt>
                <c:pt idx="18">
                  <c:v>0.37370144808213857</c:v>
                </c:pt>
                <c:pt idx="19">
                  <c:v>0.3737574260622494</c:v>
                </c:pt>
                <c:pt idx="20">
                  <c:v>0.37381340404236063</c:v>
                </c:pt>
                <c:pt idx="21">
                  <c:v>0.37386938202247144</c:v>
                </c:pt>
                <c:pt idx="22">
                  <c:v>0.3739253600025827</c:v>
                </c:pt>
                <c:pt idx="23">
                  <c:v>0.37398133798269395</c:v>
                </c:pt>
                <c:pt idx="24">
                  <c:v>0.37403731596280476</c:v>
                </c:pt>
                <c:pt idx="25">
                  <c:v>0.374093293942916</c:v>
                </c:pt>
                <c:pt idx="26">
                  <c:v>0.3741492719230268</c:v>
                </c:pt>
                <c:pt idx="27">
                  <c:v>0.3742052499031381</c:v>
                </c:pt>
                <c:pt idx="28">
                  <c:v>0.37426122788324934</c:v>
                </c:pt>
                <c:pt idx="29">
                  <c:v>0.37431720586336015</c:v>
                </c:pt>
                <c:pt idx="30">
                  <c:v>0.3743731838434714</c:v>
                </c:pt>
                <c:pt idx="31">
                  <c:v>0.3744291618235822</c:v>
                </c:pt>
                <c:pt idx="32">
                  <c:v>0.37448513980369347</c:v>
                </c:pt>
                <c:pt idx="33">
                  <c:v>0.3745411177838043</c:v>
                </c:pt>
                <c:pt idx="34">
                  <c:v>0.37459709576391553</c:v>
                </c:pt>
                <c:pt idx="35">
                  <c:v>0.3746530737440268</c:v>
                </c:pt>
                <c:pt idx="36">
                  <c:v>0.3747090517241376</c:v>
                </c:pt>
                <c:pt idx="37">
                  <c:v>0.37476502970424885</c:v>
                </c:pt>
                <c:pt idx="38">
                  <c:v>0.37482100768435966</c:v>
                </c:pt>
                <c:pt idx="39">
                  <c:v>0.3748769856644709</c:v>
                </c:pt>
                <c:pt idx="40">
                  <c:v>0.37493296364458173</c:v>
                </c:pt>
                <c:pt idx="41">
                  <c:v>0.374988941624693</c:v>
                </c:pt>
                <c:pt idx="42">
                  <c:v>0.37504491960480424</c:v>
                </c:pt>
                <c:pt idx="43">
                  <c:v>0.37510089758491505</c:v>
                </c:pt>
                <c:pt idx="44">
                  <c:v>0.3751568755650263</c:v>
                </c:pt>
                <c:pt idx="45">
                  <c:v>0.3752128535451371</c:v>
                </c:pt>
                <c:pt idx="46">
                  <c:v>0.37526883152524837</c:v>
                </c:pt>
                <c:pt idx="47">
                  <c:v>0.3753248095053596</c:v>
                </c:pt>
                <c:pt idx="48">
                  <c:v>0.37538078748547044</c:v>
                </c:pt>
                <c:pt idx="49">
                  <c:v>0.3754367654655817</c:v>
                </c:pt>
                <c:pt idx="50">
                  <c:v>0.3754927434456925</c:v>
                </c:pt>
                <c:pt idx="51">
                  <c:v>0.37554872142580376</c:v>
                </c:pt>
                <c:pt idx="52">
                  <c:v>0.37560469940591457</c:v>
                </c:pt>
                <c:pt idx="53">
                  <c:v>0.3756606773860258</c:v>
                </c:pt>
                <c:pt idx="54">
                  <c:v>0.3757166553661371</c:v>
                </c:pt>
                <c:pt idx="55">
                  <c:v>0.3757726333462479</c:v>
                </c:pt>
                <c:pt idx="56">
                  <c:v>0.37582861132635914</c:v>
                </c:pt>
                <c:pt idx="57">
                  <c:v>0.37588458930646995</c:v>
                </c:pt>
                <c:pt idx="58">
                  <c:v>0.3759405672865812</c:v>
                </c:pt>
                <c:pt idx="59">
                  <c:v>0.375996545266692</c:v>
                </c:pt>
                <c:pt idx="60">
                  <c:v>0.37605252324680327</c:v>
                </c:pt>
                <c:pt idx="61">
                  <c:v>0.3761085012269145</c:v>
                </c:pt>
                <c:pt idx="62">
                  <c:v>0.37616447920702534</c:v>
                </c:pt>
                <c:pt idx="63">
                  <c:v>0.3762204571871366</c:v>
                </c:pt>
                <c:pt idx="64">
                  <c:v>0.3762764351672474</c:v>
                </c:pt>
                <c:pt idx="65">
                  <c:v>0.37633241314735866</c:v>
                </c:pt>
                <c:pt idx="66">
                  <c:v>0.3763883911274699</c:v>
                </c:pt>
                <c:pt idx="67">
                  <c:v>0.3764443691075807</c:v>
                </c:pt>
                <c:pt idx="68">
                  <c:v>0.376500347087692</c:v>
                </c:pt>
                <c:pt idx="69">
                  <c:v>0.3765563250678028</c:v>
                </c:pt>
                <c:pt idx="70">
                  <c:v>0.37661230304791404</c:v>
                </c:pt>
                <c:pt idx="71">
                  <c:v>0.37666828102802485</c:v>
                </c:pt>
                <c:pt idx="72">
                  <c:v>0.3767242590081361</c:v>
                </c:pt>
                <c:pt idx="73">
                  <c:v>0.37678023698824736</c:v>
                </c:pt>
                <c:pt idx="74">
                  <c:v>0.3768362149683582</c:v>
                </c:pt>
                <c:pt idx="75">
                  <c:v>0.37689219294846943</c:v>
                </c:pt>
                <c:pt idx="76">
                  <c:v>0.37694817092858024</c:v>
                </c:pt>
                <c:pt idx="77">
                  <c:v>0.3770041489086915</c:v>
                </c:pt>
                <c:pt idx="78">
                  <c:v>0.3770601268888023</c:v>
                </c:pt>
              </c:numCache>
            </c:numRef>
          </c:yVal>
          <c:smooth val="0"/>
        </c:ser>
        <c:ser>
          <c:idx val="3"/>
          <c:order val="5"/>
          <c:tx>
            <c:v>Regress-FDP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Tabelle1!$B$22:$B$100</c:f>
              <c:strCache>
                <c:ptCount val="79"/>
                <c:pt idx="0">
                  <c:v>41042</c:v>
                </c:pt>
                <c:pt idx="1">
                  <c:v>41040</c:v>
                </c:pt>
                <c:pt idx="2">
                  <c:v>41038</c:v>
                </c:pt>
                <c:pt idx="3">
                  <c:v>41036</c:v>
                </c:pt>
                <c:pt idx="4">
                  <c:v>41033</c:v>
                </c:pt>
                <c:pt idx="5">
                  <c:v>41032</c:v>
                </c:pt>
                <c:pt idx="6">
                  <c:v>41032</c:v>
                </c:pt>
                <c:pt idx="7">
                  <c:v>41031</c:v>
                </c:pt>
                <c:pt idx="8">
                  <c:v>41026</c:v>
                </c:pt>
                <c:pt idx="9">
                  <c:v>41021</c:v>
                </c:pt>
                <c:pt idx="10">
                  <c:v>41019</c:v>
                </c:pt>
                <c:pt idx="11">
                  <c:v>41017</c:v>
                </c:pt>
                <c:pt idx="12">
                  <c:v>41013</c:v>
                </c:pt>
                <c:pt idx="13">
                  <c:v>40993</c:v>
                </c:pt>
                <c:pt idx="14">
                  <c:v>40989</c:v>
                </c:pt>
                <c:pt idx="15">
                  <c:v>40983</c:v>
                </c:pt>
                <c:pt idx="16">
                  <c:v>40982</c:v>
                </c:pt>
                <c:pt idx="17">
                  <c:v>40982</c:v>
                </c:pt>
                <c:pt idx="18">
                  <c:v>40982</c:v>
                </c:pt>
                <c:pt idx="19">
                  <c:v>40983</c:v>
                </c:pt>
                <c:pt idx="20">
                  <c:v>40984</c:v>
                </c:pt>
                <c:pt idx="21">
                  <c:v>40985</c:v>
                </c:pt>
                <c:pt idx="22">
                  <c:v>40986</c:v>
                </c:pt>
                <c:pt idx="23">
                  <c:v>40987</c:v>
                </c:pt>
                <c:pt idx="24">
                  <c:v>40988</c:v>
                </c:pt>
                <c:pt idx="25">
                  <c:v>40989</c:v>
                </c:pt>
                <c:pt idx="26">
                  <c:v>40990</c:v>
                </c:pt>
                <c:pt idx="27">
                  <c:v>40991</c:v>
                </c:pt>
                <c:pt idx="28">
                  <c:v>40992</c:v>
                </c:pt>
                <c:pt idx="29">
                  <c:v>40993</c:v>
                </c:pt>
                <c:pt idx="30">
                  <c:v>40994</c:v>
                </c:pt>
                <c:pt idx="31">
                  <c:v>40995</c:v>
                </c:pt>
                <c:pt idx="32">
                  <c:v>40996</c:v>
                </c:pt>
                <c:pt idx="33">
                  <c:v>40997</c:v>
                </c:pt>
                <c:pt idx="34">
                  <c:v>40998</c:v>
                </c:pt>
                <c:pt idx="35">
                  <c:v>40999</c:v>
                </c:pt>
                <c:pt idx="36">
                  <c:v>41000</c:v>
                </c:pt>
                <c:pt idx="37">
                  <c:v>41001</c:v>
                </c:pt>
                <c:pt idx="38">
                  <c:v>41002</c:v>
                </c:pt>
                <c:pt idx="39">
                  <c:v>41003</c:v>
                </c:pt>
                <c:pt idx="40">
                  <c:v>41004</c:v>
                </c:pt>
                <c:pt idx="41">
                  <c:v>41005</c:v>
                </c:pt>
                <c:pt idx="42">
                  <c:v>41006</c:v>
                </c:pt>
                <c:pt idx="43">
                  <c:v>41007</c:v>
                </c:pt>
                <c:pt idx="44">
                  <c:v>41008</c:v>
                </c:pt>
                <c:pt idx="45">
                  <c:v>41009</c:v>
                </c:pt>
                <c:pt idx="46">
                  <c:v>41010</c:v>
                </c:pt>
                <c:pt idx="47">
                  <c:v>41011</c:v>
                </c:pt>
                <c:pt idx="48">
                  <c:v>41012</c:v>
                </c:pt>
                <c:pt idx="49">
                  <c:v>41013</c:v>
                </c:pt>
                <c:pt idx="50">
                  <c:v>41014</c:v>
                </c:pt>
                <c:pt idx="51">
                  <c:v>41015</c:v>
                </c:pt>
                <c:pt idx="52">
                  <c:v>41016</c:v>
                </c:pt>
                <c:pt idx="53">
                  <c:v>41017</c:v>
                </c:pt>
                <c:pt idx="54">
                  <c:v>41018</c:v>
                </c:pt>
                <c:pt idx="55">
                  <c:v>41019</c:v>
                </c:pt>
                <c:pt idx="56">
                  <c:v>41020</c:v>
                </c:pt>
                <c:pt idx="57">
                  <c:v>41021</c:v>
                </c:pt>
                <c:pt idx="58">
                  <c:v>41022</c:v>
                </c:pt>
                <c:pt idx="59">
                  <c:v>41023</c:v>
                </c:pt>
                <c:pt idx="60">
                  <c:v>41024</c:v>
                </c:pt>
                <c:pt idx="61">
                  <c:v>41025</c:v>
                </c:pt>
                <c:pt idx="62">
                  <c:v>41026</c:v>
                </c:pt>
                <c:pt idx="63">
                  <c:v>41027</c:v>
                </c:pt>
                <c:pt idx="64">
                  <c:v>41028</c:v>
                </c:pt>
                <c:pt idx="65">
                  <c:v>41029</c:v>
                </c:pt>
                <c:pt idx="66">
                  <c:v>41030</c:v>
                </c:pt>
                <c:pt idx="67">
                  <c:v>41031</c:v>
                </c:pt>
                <c:pt idx="68">
                  <c:v>41032</c:v>
                </c:pt>
                <c:pt idx="69">
                  <c:v>41033</c:v>
                </c:pt>
                <c:pt idx="70">
                  <c:v>41034</c:v>
                </c:pt>
                <c:pt idx="71">
                  <c:v>41035</c:v>
                </c:pt>
                <c:pt idx="72">
                  <c:v>41036</c:v>
                </c:pt>
                <c:pt idx="73">
                  <c:v>41037</c:v>
                </c:pt>
                <c:pt idx="74">
                  <c:v>41038</c:v>
                </c:pt>
                <c:pt idx="75">
                  <c:v>41039</c:v>
                </c:pt>
                <c:pt idx="76">
                  <c:v>41040</c:v>
                </c:pt>
                <c:pt idx="77">
                  <c:v>41041</c:v>
                </c:pt>
                <c:pt idx="78">
                  <c:v>41042</c:v>
                </c:pt>
              </c:strCache>
            </c:strRef>
          </c:xVal>
          <c:yVal>
            <c:numRef>
              <c:f>Tabelle1!$W$22:$W$100</c:f>
              <c:numCache>
                <c:ptCount val="79"/>
                <c:pt idx="0">
                  <c:v>0.056827779930259226</c:v>
                </c:pt>
                <c:pt idx="1">
                  <c:v>0.05572678548366028</c:v>
                </c:pt>
                <c:pt idx="2">
                  <c:v>0.054625791037064886</c:v>
                </c:pt>
                <c:pt idx="3">
                  <c:v>0.05352479659046594</c:v>
                </c:pt>
                <c:pt idx="4">
                  <c:v>0.05187330492057285</c:v>
                </c:pt>
                <c:pt idx="5">
                  <c:v>0.05132280769727515</c:v>
                </c:pt>
                <c:pt idx="6">
                  <c:v>0.05132280769727515</c:v>
                </c:pt>
                <c:pt idx="7">
                  <c:v>0.0507723104739739</c:v>
                </c:pt>
                <c:pt idx="8">
                  <c:v>0.048019824357481866</c:v>
                </c:pt>
                <c:pt idx="9">
                  <c:v>0.04526733824098983</c:v>
                </c:pt>
                <c:pt idx="10">
                  <c:v>0.044166343794394436</c:v>
                </c:pt>
                <c:pt idx="11">
                  <c:v>0.04306534934779549</c:v>
                </c:pt>
                <c:pt idx="12">
                  <c:v>0.04086336045460115</c:v>
                </c:pt>
                <c:pt idx="13">
                  <c:v>0.029853415988633003</c:v>
                </c:pt>
                <c:pt idx="14">
                  <c:v>0.027651427095438663</c:v>
                </c:pt>
                <c:pt idx="15">
                  <c:v>0.02434844375564893</c:v>
                </c:pt>
                <c:pt idx="16">
                  <c:v>0.023797946532351233</c:v>
                </c:pt>
                <c:pt idx="17">
                  <c:v>0.023797946532351233</c:v>
                </c:pt>
                <c:pt idx="18">
                  <c:v>0.023797946532351233</c:v>
                </c:pt>
                <c:pt idx="19">
                  <c:v>0.02434844375564893</c:v>
                </c:pt>
                <c:pt idx="20">
                  <c:v>0.024898940978946627</c:v>
                </c:pt>
                <c:pt idx="21">
                  <c:v>0.025449438202244323</c:v>
                </c:pt>
                <c:pt idx="22">
                  <c:v>0.025999935425545573</c:v>
                </c:pt>
                <c:pt idx="23">
                  <c:v>0.02655043264884327</c:v>
                </c:pt>
                <c:pt idx="24">
                  <c:v>0.027100929872140966</c:v>
                </c:pt>
                <c:pt idx="25">
                  <c:v>0.027651427095438663</c:v>
                </c:pt>
                <c:pt idx="26">
                  <c:v>0.02820192431873636</c:v>
                </c:pt>
                <c:pt idx="27">
                  <c:v>0.02875242154203761</c:v>
                </c:pt>
                <c:pt idx="28">
                  <c:v>0.029302918765335306</c:v>
                </c:pt>
                <c:pt idx="29">
                  <c:v>0.029853415988633003</c:v>
                </c:pt>
                <c:pt idx="30">
                  <c:v>0.0304039132119307</c:v>
                </c:pt>
                <c:pt idx="31">
                  <c:v>0.03095441043523195</c:v>
                </c:pt>
                <c:pt idx="32">
                  <c:v>0.031504907658529646</c:v>
                </c:pt>
                <c:pt idx="33">
                  <c:v>0.03205540488182734</c:v>
                </c:pt>
                <c:pt idx="34">
                  <c:v>0.03260590210512504</c:v>
                </c:pt>
                <c:pt idx="35">
                  <c:v>0.033156399328422737</c:v>
                </c:pt>
                <c:pt idx="36">
                  <c:v>0.033706896551723986</c:v>
                </c:pt>
                <c:pt idx="37">
                  <c:v>0.03425739377502168</c:v>
                </c:pt>
                <c:pt idx="38">
                  <c:v>0.03480789099831938</c:v>
                </c:pt>
                <c:pt idx="39">
                  <c:v>0.035358388221617076</c:v>
                </c:pt>
                <c:pt idx="40">
                  <c:v>0.03590888544491477</c:v>
                </c:pt>
                <c:pt idx="41">
                  <c:v>0.03645938266821602</c:v>
                </c:pt>
                <c:pt idx="42">
                  <c:v>0.03700987989151372</c:v>
                </c:pt>
                <c:pt idx="43">
                  <c:v>0.037560377114811416</c:v>
                </c:pt>
                <c:pt idx="44">
                  <c:v>0.03811087433810911</c:v>
                </c:pt>
                <c:pt idx="45">
                  <c:v>0.03866137156141036</c:v>
                </c:pt>
                <c:pt idx="46">
                  <c:v>0.03921186878470806</c:v>
                </c:pt>
                <c:pt idx="47">
                  <c:v>0.039762366008005756</c:v>
                </c:pt>
                <c:pt idx="48">
                  <c:v>0.04031286323130345</c:v>
                </c:pt>
                <c:pt idx="49">
                  <c:v>0.04086336045460115</c:v>
                </c:pt>
                <c:pt idx="50">
                  <c:v>0.0414138576779024</c:v>
                </c:pt>
                <c:pt idx="51">
                  <c:v>0.041964354901200096</c:v>
                </c:pt>
                <c:pt idx="52">
                  <c:v>0.04251485212449779</c:v>
                </c:pt>
                <c:pt idx="53">
                  <c:v>0.04306534934779549</c:v>
                </c:pt>
                <c:pt idx="54">
                  <c:v>0.04361584657109674</c:v>
                </c:pt>
                <c:pt idx="55">
                  <c:v>0.044166343794394436</c:v>
                </c:pt>
                <c:pt idx="56">
                  <c:v>0.04471684101769213</c:v>
                </c:pt>
                <c:pt idx="57">
                  <c:v>0.04526733824098983</c:v>
                </c:pt>
                <c:pt idx="58">
                  <c:v>0.045817835464287526</c:v>
                </c:pt>
                <c:pt idx="59">
                  <c:v>0.046368332687588776</c:v>
                </c:pt>
                <c:pt idx="60">
                  <c:v>0.04691882991088647</c:v>
                </c:pt>
                <c:pt idx="61">
                  <c:v>0.04746932713418417</c:v>
                </c:pt>
                <c:pt idx="62">
                  <c:v>0.048019824357481866</c:v>
                </c:pt>
                <c:pt idx="63">
                  <c:v>0.04857032158077956</c:v>
                </c:pt>
                <c:pt idx="64">
                  <c:v>0.04912081880408081</c:v>
                </c:pt>
                <c:pt idx="65">
                  <c:v>0.04967131602737851</c:v>
                </c:pt>
                <c:pt idx="66">
                  <c:v>0.050221813250676206</c:v>
                </c:pt>
                <c:pt idx="67">
                  <c:v>0.0507723104739739</c:v>
                </c:pt>
                <c:pt idx="68">
                  <c:v>0.05132280769727515</c:v>
                </c:pt>
                <c:pt idx="69">
                  <c:v>0.05187330492057285</c:v>
                </c:pt>
                <c:pt idx="70">
                  <c:v>0.052423802143870546</c:v>
                </c:pt>
                <c:pt idx="71">
                  <c:v>0.05297429936716824</c:v>
                </c:pt>
                <c:pt idx="72">
                  <c:v>0.05352479659046594</c:v>
                </c:pt>
                <c:pt idx="73">
                  <c:v>0.05407529381376719</c:v>
                </c:pt>
                <c:pt idx="74">
                  <c:v>0.054625791037064886</c:v>
                </c:pt>
                <c:pt idx="75">
                  <c:v>0.05517628826036258</c:v>
                </c:pt>
                <c:pt idx="76">
                  <c:v>0.05572678548366028</c:v>
                </c:pt>
                <c:pt idx="77">
                  <c:v>0.056277282706957976</c:v>
                </c:pt>
                <c:pt idx="78">
                  <c:v>0.056827779930259226</c:v>
                </c:pt>
              </c:numCache>
            </c:numRef>
          </c:yVal>
          <c:smooth val="0"/>
        </c:ser>
        <c:ser>
          <c:idx val="4"/>
          <c:order val="6"/>
          <c:tx>
            <c:v>Wahl-CDU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Tabelle1!$B$22:$B$22</c:f>
              <c:strCache>
                <c:ptCount val="1"/>
                <c:pt idx="0">
                  <c:v>41042</c:v>
                </c:pt>
              </c:strCache>
            </c:strRef>
          </c:xVal>
          <c:yVal>
            <c:numRef>
              <c:f>Tabelle1!$M$22:$M$22</c:f>
              <c:numCache>
                <c:ptCount val="1"/>
                <c:pt idx="0">
                  <c:v>0.263</c:v>
                </c:pt>
              </c:numCache>
            </c:numRef>
          </c:yVal>
          <c:smooth val="0"/>
        </c:ser>
        <c:ser>
          <c:idx val="5"/>
          <c:order val="7"/>
          <c:tx>
            <c:v>Wahl-SPD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Tabelle1!$B$22:$B$22</c:f>
              <c:strCache>
                <c:ptCount val="1"/>
                <c:pt idx="0">
                  <c:v>41042</c:v>
                </c:pt>
              </c:strCache>
            </c:strRef>
          </c:xVal>
          <c:yVal>
            <c:numRef>
              <c:f>Tabelle1!$N$22:$N$22</c:f>
              <c:numCache>
                <c:ptCount val="1"/>
                <c:pt idx="0">
                  <c:v>0.391</c:v>
                </c:pt>
              </c:numCache>
            </c:numRef>
          </c:yVal>
          <c:smooth val="0"/>
        </c:ser>
        <c:ser>
          <c:idx val="6"/>
          <c:order val="8"/>
          <c:tx>
            <c:v>Wahl-FDP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Tabelle1!$B$22:$B$22</c:f>
              <c:strCache>
                <c:ptCount val="1"/>
                <c:pt idx="0">
                  <c:v>41042</c:v>
                </c:pt>
              </c:strCache>
            </c:strRef>
          </c:xVal>
          <c:yVal>
            <c:numRef>
              <c:f>Tabelle1!$P$22:$P$22</c:f>
              <c:numCache>
                <c:ptCount val="1"/>
                <c:pt idx="0">
                  <c:v>0.086</c:v>
                </c:pt>
              </c:numCache>
            </c:numRef>
          </c:yVal>
          <c:smooth val="0"/>
        </c:ser>
        <c:ser>
          <c:idx val="12"/>
          <c:order val="9"/>
          <c:tx>
            <c:v>Konfid-CDU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Tabelle1!$AA$45:$AA$49</c:f>
              <c:strCache>
                <c:ptCount val="5"/>
                <c:pt idx="0">
                  <c:v>41042</c:v>
                </c:pt>
                <c:pt idx="1">
                  <c:v>41042</c:v>
                </c:pt>
                <c:pt idx="2">
                  <c:v>40982</c:v>
                </c:pt>
                <c:pt idx="3">
                  <c:v>40982</c:v>
                </c:pt>
                <c:pt idx="4">
                  <c:v>41042</c:v>
                </c:pt>
              </c:strCache>
            </c:strRef>
          </c:xVal>
          <c:yVal>
            <c:numRef>
              <c:f>Tabelle1!$AB$45:$AB$49</c:f>
              <c:numCache>
                <c:ptCount val="5"/>
                <c:pt idx="0">
                  <c:v>0.3462292096257311</c:v>
                </c:pt>
                <c:pt idx="1">
                  <c:v>0.27044843469818325</c:v>
                </c:pt>
                <c:pt idx="2">
                  <c:v>0.2943732700333239</c:v>
                </c:pt>
                <c:pt idx="3">
                  <c:v>0.3701540449608718</c:v>
                </c:pt>
                <c:pt idx="4">
                  <c:v>0.3462292096257311</c:v>
                </c:pt>
              </c:numCache>
            </c:numRef>
          </c:yVal>
          <c:smooth val="0"/>
        </c:ser>
        <c:ser>
          <c:idx val="13"/>
          <c:order val="10"/>
          <c:tx>
            <c:v>Konfid-SPD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Tabelle1!$AA$45:$AA$49</c:f>
              <c:strCache>
                <c:ptCount val="5"/>
                <c:pt idx="0">
                  <c:v>41042</c:v>
                </c:pt>
                <c:pt idx="1">
                  <c:v>41042</c:v>
                </c:pt>
                <c:pt idx="2">
                  <c:v>40982</c:v>
                </c:pt>
                <c:pt idx="3">
                  <c:v>40982</c:v>
                </c:pt>
                <c:pt idx="4">
                  <c:v>41042</c:v>
                </c:pt>
              </c:strCache>
            </c:strRef>
          </c:xVal>
          <c:yVal>
            <c:numRef>
              <c:f>Tabelle1!$AC$45:$AC$49</c:f>
              <c:numCache>
                <c:ptCount val="5"/>
                <c:pt idx="0">
                  <c:v>0.41575608785572965</c:v>
                </c:pt>
                <c:pt idx="1">
                  <c:v>0.33836416592187496</c:v>
                </c:pt>
                <c:pt idx="2">
                  <c:v>0.3350054871152112</c:v>
                </c:pt>
                <c:pt idx="3">
                  <c:v>0.4123974090490659</c:v>
                </c:pt>
                <c:pt idx="4">
                  <c:v>0.41575608785572965</c:v>
                </c:pt>
              </c:numCache>
            </c:numRef>
          </c:yVal>
          <c:smooth val="0"/>
        </c:ser>
        <c:ser>
          <c:idx val="14"/>
          <c:order val="11"/>
          <c:tx>
            <c:v>Konfid-FDP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Tabelle1!$AA$45:$AA$49</c:f>
              <c:strCache>
                <c:ptCount val="5"/>
                <c:pt idx="0">
                  <c:v>41042</c:v>
                </c:pt>
                <c:pt idx="1">
                  <c:v>41042</c:v>
                </c:pt>
                <c:pt idx="2">
                  <c:v>40982</c:v>
                </c:pt>
                <c:pt idx="3">
                  <c:v>40982</c:v>
                </c:pt>
                <c:pt idx="4">
                  <c:v>41042</c:v>
                </c:pt>
              </c:strCache>
            </c:strRef>
          </c:xVal>
          <c:yVal>
            <c:numRef>
              <c:f>Tabelle1!$AE$45:$AE$49</c:f>
              <c:numCache>
                <c:ptCount val="5"/>
                <c:pt idx="0">
                  <c:v>0.07912025783464044</c:v>
                </c:pt>
                <c:pt idx="1">
                  <c:v>0.03453530202587801</c:v>
                </c:pt>
                <c:pt idx="2">
                  <c:v>0.0015054686279700157</c:v>
                </c:pt>
                <c:pt idx="3">
                  <c:v>0.04609042443673245</c:v>
                </c:pt>
                <c:pt idx="4">
                  <c:v>0.07912025783464044</c:v>
                </c:pt>
              </c:numCache>
            </c:numRef>
          </c:yVal>
          <c:smooth val="0"/>
        </c:ser>
        <c:axId val="54291664"/>
        <c:axId val="18862929"/>
      </c:scatterChart>
      <c:valAx>
        <c:axId val="54291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62929"/>
        <c:crosses val="autoZero"/>
        <c:crossBetween val="midCat"/>
        <c:dispUnits/>
      </c:valAx>
      <c:valAx>
        <c:axId val="18862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9166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29975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hlrecht.de/umfragen/landtage/nrw.htm#fn-cdu" TargetMode="External" /><Relationship Id="rId2" Type="http://schemas.openxmlformats.org/officeDocument/2006/relationships/hyperlink" Target="http://www.wahlrecht.de/umfragen/landtage/nrw.htm#fn-spd" TargetMode="External" /><Relationship Id="rId3" Type="http://schemas.openxmlformats.org/officeDocument/2006/relationships/hyperlink" Target="http://www.wahlrecht.de/umfragen/landtage/nrw.htm#fn-gru" TargetMode="External" /><Relationship Id="rId4" Type="http://schemas.openxmlformats.org/officeDocument/2006/relationships/hyperlink" Target="http://www.wahlrecht.de/umfragen/landtage/nrw.htm#fn-fdp" TargetMode="External" /><Relationship Id="rId5" Type="http://schemas.openxmlformats.org/officeDocument/2006/relationships/hyperlink" Target="http://www.wahlrecht.de/umfragen/landtage/nrw.htm#fn-lin" TargetMode="External" /><Relationship Id="rId6" Type="http://schemas.openxmlformats.org/officeDocument/2006/relationships/hyperlink" Target="http://www.wahlrecht.de/umfragen/landtage/nrw.htm#fn-pir" TargetMode="External" /><Relationship Id="rId7" Type="http://schemas.openxmlformats.org/officeDocument/2006/relationships/hyperlink" Target="http://www.wahlrecht.de/umfragen/landtage/nrw.htm#fn-son" TargetMode="External" /><Relationship Id="rId8" Type="http://schemas.openxmlformats.org/officeDocument/2006/relationships/hyperlink" Target="http://www.wahlrecht.de/umfragen/landtage/nrw.htm#fn-cdu" TargetMode="External" /><Relationship Id="rId9" Type="http://schemas.openxmlformats.org/officeDocument/2006/relationships/hyperlink" Target="http://www.wahlrecht.de/umfragen/landtage/nrw.htm#fn-spd" TargetMode="External" /><Relationship Id="rId10" Type="http://schemas.openxmlformats.org/officeDocument/2006/relationships/hyperlink" Target="http://www.wahlrecht.de/umfragen/landtage/nrw.htm#fn-gru" TargetMode="External" /><Relationship Id="rId11" Type="http://schemas.openxmlformats.org/officeDocument/2006/relationships/hyperlink" Target="http://www.wahlrecht.de/umfragen/landtage/nrw.htm#fn-fdp" TargetMode="External" /><Relationship Id="rId12" Type="http://schemas.openxmlformats.org/officeDocument/2006/relationships/hyperlink" Target="http://www.wahlrecht.de/umfragen/landtage/nrw.htm#fn-lin" TargetMode="External" /><Relationship Id="rId13" Type="http://schemas.openxmlformats.org/officeDocument/2006/relationships/hyperlink" Target="http://www.wahlrecht.de/umfragen/landtage/nrw.htm#fn-pir" TargetMode="External" /><Relationship Id="rId14" Type="http://schemas.openxmlformats.org/officeDocument/2006/relationships/hyperlink" Target="http://www.wahlrecht.de/umfragen/landtage/nrw.htm#fn-son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ahlrecht.de/umfragen/landtage/nrw.htm#fn-cdu" TargetMode="External" /><Relationship Id="rId2" Type="http://schemas.openxmlformats.org/officeDocument/2006/relationships/hyperlink" Target="http://www.wahlrecht.de/umfragen/landtage/nrw.htm#fn-spd" TargetMode="External" /><Relationship Id="rId3" Type="http://schemas.openxmlformats.org/officeDocument/2006/relationships/hyperlink" Target="http://www.wahlrecht.de/umfragen/landtage/nrw.htm#fn-gru" TargetMode="External" /><Relationship Id="rId4" Type="http://schemas.openxmlformats.org/officeDocument/2006/relationships/hyperlink" Target="http://www.wahlrecht.de/umfragen/landtage/nrw.htm#fn-fdp" TargetMode="External" /><Relationship Id="rId5" Type="http://schemas.openxmlformats.org/officeDocument/2006/relationships/hyperlink" Target="http://www.wahlrecht.de/umfragen/landtage/nrw.htm#fn-lin" TargetMode="External" /><Relationship Id="rId6" Type="http://schemas.openxmlformats.org/officeDocument/2006/relationships/hyperlink" Target="http://www.wahlrecht.de/umfragen/landtage/nrw.htm#fn-pir" TargetMode="External" /><Relationship Id="rId7" Type="http://schemas.openxmlformats.org/officeDocument/2006/relationships/hyperlink" Target="http://www.wahlrecht.de/umfragen/landtage/nrw.htm#fn-son" TargetMode="External" /><Relationship Id="rId8" Type="http://schemas.openxmlformats.org/officeDocument/2006/relationships/hyperlink" Target="http://www.wahlrecht.de/umfragen/landtage/nrw.htm#fn-cdu" TargetMode="External" /><Relationship Id="rId9" Type="http://schemas.openxmlformats.org/officeDocument/2006/relationships/hyperlink" Target="http://www.wahlrecht.de/umfragen/landtage/nrw.htm#fn-spd" TargetMode="External" /><Relationship Id="rId10" Type="http://schemas.openxmlformats.org/officeDocument/2006/relationships/hyperlink" Target="http://www.wahlrecht.de/umfragen/landtage/nrw.htm#fn-gru" TargetMode="External" /><Relationship Id="rId11" Type="http://schemas.openxmlformats.org/officeDocument/2006/relationships/hyperlink" Target="http://www.wahlrecht.de/umfragen/landtage/nrw.htm#fn-fdp" TargetMode="External" /><Relationship Id="rId12" Type="http://schemas.openxmlformats.org/officeDocument/2006/relationships/hyperlink" Target="http://www.wahlrecht.de/umfragen/landtage/nrw.htm#fn-lin" TargetMode="External" /><Relationship Id="rId13" Type="http://schemas.openxmlformats.org/officeDocument/2006/relationships/hyperlink" Target="http://www.wahlrecht.de/umfragen/landtage/nrw.htm#fn-pir" TargetMode="External" /><Relationship Id="rId14" Type="http://schemas.openxmlformats.org/officeDocument/2006/relationships/hyperlink" Target="http://www.wahlrecht.de/umfragen/landtage/nrw.htm#fn-son" TargetMode="External" /><Relationship Id="rId15" Type="http://schemas.openxmlformats.org/officeDocument/2006/relationships/hyperlink" Target="http://www.wahlrecht.de/news/2012/landtagswahl-nordrhein-westfalen-2012.htm" TargetMode="External" /><Relationship Id="rId16" Type="http://schemas.openxmlformats.org/officeDocument/2006/relationships/hyperlink" Target="http://www.wahlrecht.de/umfragen/landtage/nrw.htm#fn-pro" TargetMode="External" /><Relationship Id="rId17" Type="http://schemas.openxmlformats.org/officeDocument/2006/relationships/hyperlink" Target="http://www.wahlrecht.de/umfragen/landtage/nrw.htm#fn-son" TargetMode="External" /><Relationship Id="rId18" Type="http://schemas.openxmlformats.org/officeDocument/2006/relationships/hyperlink" Target="http://www.wahlrecht.de/umfragen/landtage/nrw.htm#fn-t" TargetMode="External" /><Relationship Id="rId19" Type="http://schemas.openxmlformats.org/officeDocument/2006/relationships/hyperlink" Target="http://www.wahlrecht.de/umfragen/landtage/nrw.htm#fn-o" TargetMode="External" /><Relationship Id="rId20" Type="http://schemas.openxmlformats.org/officeDocument/2006/relationships/hyperlink" Target="http://www.wahlrecht.de/umfragen/landtage/nrw.htm#fn-o" TargetMode="External" /><Relationship Id="rId21" Type="http://schemas.openxmlformats.org/officeDocument/2006/relationships/hyperlink" Target="http://www.wahlrecht.de/umfragen/landtage/nrw.htm#fn-t" TargetMode="External" /><Relationship Id="rId22" Type="http://schemas.openxmlformats.org/officeDocument/2006/relationships/hyperlink" Target="http://www.wahlrecht.de/umfragen/landtage/nrw.htm#fn-t" TargetMode="External" /><Relationship Id="rId23" Type="http://schemas.openxmlformats.org/officeDocument/2006/relationships/hyperlink" Target="http://www.wahlrecht.de/umfragen/landtage/nrw.htm#fn-o" TargetMode="External" /><Relationship Id="rId24" Type="http://schemas.openxmlformats.org/officeDocument/2006/relationships/hyperlink" Target="http://www.wahlrecht.de/umfragen/landtage/nrw.htm#fn-t" TargetMode="External" /><Relationship Id="rId25" Type="http://schemas.openxmlformats.org/officeDocument/2006/relationships/hyperlink" Target="http://www.wahlrecht.de/umfragen/landtage/nrw.htm#fn-t" TargetMode="External" /><Relationship Id="rId26" Type="http://schemas.openxmlformats.org/officeDocument/2006/relationships/hyperlink" Target="http://www.wahlrecht.de/umfragen/landtage/nrw.htm#fn-t" TargetMode="External" /><Relationship Id="rId27" Type="http://schemas.openxmlformats.org/officeDocument/2006/relationships/hyperlink" Target="http://www.wahlrecht.de/umfragen/landtage/nrw.htm#fn-t" TargetMode="External" /><Relationship Id="rId28" Type="http://schemas.openxmlformats.org/officeDocument/2006/relationships/hyperlink" Target="http://www.wahlrecht.de/umfragen/landtage/nrw.htm#fn-o" TargetMode="External" /><Relationship Id="rId29" Type="http://schemas.openxmlformats.org/officeDocument/2006/relationships/hyperlink" Target="http://www.wahlrecht.de/umfragen/landtage/nrw.htm#fn-t" TargetMode="External" /><Relationship Id="rId30" Type="http://schemas.openxmlformats.org/officeDocument/2006/relationships/hyperlink" Target="http://www.wahlrecht.de/umfragen/landtage/nrw.htm#fn-t" TargetMode="External" /><Relationship Id="rId31" Type="http://schemas.openxmlformats.org/officeDocument/2006/relationships/hyperlink" Target="http://www.wahlrecht.de/umfragen/landtage/nrw.htm#fn-t" TargetMode="External" /><Relationship Id="rId32" Type="http://schemas.openxmlformats.org/officeDocument/2006/relationships/hyperlink" Target="http://www.wahlrecht.de/umfragen/landtage/nrw.htm#fn-t" TargetMode="External" /><Relationship Id="rId33" Type="http://schemas.openxmlformats.org/officeDocument/2006/relationships/hyperlink" Target="http://www.wahlrecht.de/umfragen/landtage/nrw.htm#fn-t" TargetMode="External" /><Relationship Id="rId34" Type="http://schemas.openxmlformats.org/officeDocument/2006/relationships/hyperlink" Target="http://www.wahlrecht.de/umfragen/landtage/nrw.htm#fn-o" TargetMode="External" /><Relationship Id="rId35" Type="http://schemas.openxmlformats.org/officeDocument/2006/relationships/hyperlink" Target="http://www.wahlrecht.de/umfragen/landtage/nrw.htm#fn-t" TargetMode="External" /><Relationship Id="rId36" Type="http://schemas.openxmlformats.org/officeDocument/2006/relationships/hyperlink" Target="http://www.wahlrecht.de/umfragen/landtage/nrw.htm#fn-o" TargetMode="External" /><Relationship Id="rId37" Type="http://schemas.openxmlformats.org/officeDocument/2006/relationships/hyperlink" Target="http://www.wahlrecht.de/umfragen/landtage/nrw.htm#fn-o" TargetMode="External" /><Relationship Id="rId38" Type="http://schemas.openxmlformats.org/officeDocument/2006/relationships/hyperlink" Target="http://www.wahlrecht.de/umfragen/landtage/nrw.htm#fn-o" TargetMode="External" /><Relationship Id="rId39" Type="http://schemas.openxmlformats.org/officeDocument/2006/relationships/hyperlink" Target="http://www.wahlrecht.de/umfragen/landtage/nrw.htm#fn-o" TargetMode="External" /><Relationship Id="rId40" Type="http://schemas.openxmlformats.org/officeDocument/2006/relationships/hyperlink" Target="http://www.wahlrecht.de/umfragen/landtage/nrw.htm#fn-o" TargetMode="External" /><Relationship Id="rId41" Type="http://schemas.openxmlformats.org/officeDocument/2006/relationships/hyperlink" Target="http://www.wahlrecht.de/umfragen/landtage/nrw.htm#fn-t" TargetMode="External" /><Relationship Id="rId42" Type="http://schemas.openxmlformats.org/officeDocument/2006/relationships/hyperlink" Target="http://www.wahlrecht.de/umfragen/landtage/nrw.htm#fn-o" TargetMode="External" /><Relationship Id="rId43" Type="http://schemas.openxmlformats.org/officeDocument/2006/relationships/hyperlink" Target="http://www.wahlrecht.de/umfragen/landtage/nrw.htm#fn-o" TargetMode="External" /><Relationship Id="rId44" Type="http://schemas.openxmlformats.org/officeDocument/2006/relationships/hyperlink" Target="http://www.wahlrecht.de/umfragen/landtage/nrw.htm#fn-t" TargetMode="External" /><Relationship Id="rId45" Type="http://schemas.openxmlformats.org/officeDocument/2006/relationships/hyperlink" Target="http://www.wahlrecht.de/umfragen/landtage/nrw.htm#fn-t" TargetMode="External" /><Relationship Id="rId46" Type="http://schemas.openxmlformats.org/officeDocument/2006/relationships/hyperlink" Target="http://www.wahlrecht.de/umfragen/landtage/nrw.htm#fn-t" TargetMode="External" /><Relationship Id="rId47" Type="http://schemas.openxmlformats.org/officeDocument/2006/relationships/hyperlink" Target="http://www.wahlrecht.de/umfragen/landtage/nrw.htm#fn-t" TargetMode="External" /><Relationship Id="rId48" Type="http://schemas.openxmlformats.org/officeDocument/2006/relationships/hyperlink" Target="http://www.wahlrecht.de/umfragen/landtage/nrw.htm#fn-t" TargetMode="External" /><Relationship Id="rId49" Type="http://schemas.openxmlformats.org/officeDocument/2006/relationships/hyperlink" Target="http://www.wahlrecht.de/umfragen/landtage/nrw.htm#fn-t" TargetMode="External" /><Relationship Id="rId50" Type="http://schemas.openxmlformats.org/officeDocument/2006/relationships/hyperlink" Target="http://www.wahlrecht.de/umfragen/landtage/nrw.htm#fn-o" TargetMode="External" /><Relationship Id="rId51" Type="http://schemas.openxmlformats.org/officeDocument/2006/relationships/hyperlink" Target="http://www.wahlrecht.de/umfragen/landtage/nrw.htm#fn-tie" TargetMode="External" /><Relationship Id="rId52" Type="http://schemas.openxmlformats.org/officeDocument/2006/relationships/hyperlink" Target="http://www.wahlrecht.de/umfragen/landtage/nrw.htm#fn-pro" TargetMode="External" /><Relationship Id="rId53" Type="http://schemas.openxmlformats.org/officeDocument/2006/relationships/hyperlink" Target="http://www.wahlrecht.de/umfragen/landtage/nrw.htm#fn-fam" TargetMode="External" /><Relationship Id="rId54" Type="http://schemas.openxmlformats.org/officeDocument/2006/relationships/hyperlink" Target="http://www.wahlrecht.de/umfragen/landtage/nrw.htm#fn-son" TargetMode="External" /><Relationship Id="rId55" Type="http://schemas.openxmlformats.org/officeDocument/2006/relationships/hyperlink" Target="http://www.wahlrecht.de/umfragen/landtage/nrw.htm#fn-t" TargetMode="External" /><Relationship Id="rId56" Type="http://schemas.openxmlformats.org/officeDocument/2006/relationships/hyperlink" Target="http://www.wahlrecht.de/umfragen/landtage/nrw.htm#fn-t" TargetMode="External" /><Relationship Id="rId57" Type="http://schemas.openxmlformats.org/officeDocument/2006/relationships/hyperlink" Target="http://www.wahlrecht.de/umfragen/landtage/nrw.htm#fn-t" TargetMode="External" /><Relationship Id="rId58" Type="http://schemas.openxmlformats.org/officeDocument/2006/relationships/hyperlink" Target="http://www.wahlrecht.de/umfragen/landtage/nrw.htm#fn-t" TargetMode="External" /><Relationship Id="rId59" Type="http://schemas.openxmlformats.org/officeDocument/2006/relationships/hyperlink" Target="http://www.wahlrecht.de/umfragen/landtage/nrw.htm#fn-t" TargetMode="External" /><Relationship Id="rId60" Type="http://schemas.openxmlformats.org/officeDocument/2006/relationships/hyperlink" Target="http://www.wahlrecht.de/news/2010/landtagswahl-nordrhein-westfalen-2010.htm#absolut" TargetMode="External" /><Relationship Id="rId61" Type="http://schemas.openxmlformats.org/officeDocument/2006/relationships/hyperlink" Target="http://www.wahlrecht.de/umfragen/landtage/nrw.htm#fn-pro" TargetMode="External" /><Relationship Id="rId62" Type="http://schemas.openxmlformats.org/officeDocument/2006/relationships/hyperlink" Target="http://www.wahlrecht.de/umfragen/landtage/nrw.htm#fn-son" TargetMode="External" /><Relationship Id="rId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9"/>
  <sheetViews>
    <sheetView workbookViewId="0" topLeftCell="A11">
      <selection activeCell="E18" sqref="E18"/>
    </sheetView>
  </sheetViews>
  <sheetFormatPr defaultColWidth="11.421875" defaultRowHeight="12.75"/>
  <cols>
    <col min="28" max="28" width="15.28125" style="0" bestFit="1" customWidth="1"/>
  </cols>
  <sheetData>
    <row r="1" spans="28:34" ht="12.75">
      <c r="AB1" t="s">
        <v>121</v>
      </c>
      <c r="AC1" t="s">
        <v>121</v>
      </c>
      <c r="AD1" t="s">
        <v>121</v>
      </c>
      <c r="AE1" t="s">
        <v>121</v>
      </c>
      <c r="AF1" t="s">
        <v>121</v>
      </c>
      <c r="AG1" t="s">
        <v>121</v>
      </c>
      <c r="AH1" t="s">
        <v>121</v>
      </c>
    </row>
    <row r="2" spans="28:34" ht="12.75">
      <c r="AB2">
        <v>2.131</v>
      </c>
      <c r="AC2">
        <v>2.131</v>
      </c>
      <c r="AD2">
        <v>2.131</v>
      </c>
      <c r="AE2">
        <v>2.131</v>
      </c>
      <c r="AF2">
        <v>2.131</v>
      </c>
      <c r="AG2">
        <v>2.131</v>
      </c>
      <c r="AH2">
        <v>2.131</v>
      </c>
    </row>
    <row r="3" spans="28:34" ht="12.75">
      <c r="AB3" t="s">
        <v>118</v>
      </c>
      <c r="AC3" t="s">
        <v>118</v>
      </c>
      <c r="AD3" t="s">
        <v>118</v>
      </c>
      <c r="AE3" t="s">
        <v>118</v>
      </c>
      <c r="AF3" t="s">
        <v>118</v>
      </c>
      <c r="AG3" t="s">
        <v>118</v>
      </c>
      <c r="AH3" t="s">
        <v>118</v>
      </c>
    </row>
    <row r="4" spans="28:34" ht="12.75">
      <c r="AB4">
        <f>INTERCEPT(M$23:M$39,$B$23:$B$39)</f>
        <v>16.67372368590987</v>
      </c>
      <c r="AC4">
        <f aca="true" t="shared" si="0" ref="AC4:AH4">INTERCEPT(N$23:N$39,$B$23:$B$39)</f>
        <v>-1.9203881328296442</v>
      </c>
      <c r="AD4">
        <f t="shared" si="0"/>
        <v>22.037260025184043</v>
      </c>
      <c r="AE4">
        <f t="shared" si="0"/>
        <v>-22.536679258685265</v>
      </c>
      <c r="AF4">
        <f t="shared" si="0"/>
        <v>3.4484498498643945</v>
      </c>
      <c r="AG4">
        <f t="shared" si="0"/>
        <v>-23.31736544298076</v>
      </c>
      <c r="AH4">
        <f t="shared" si="0"/>
        <v>5.969702631354471</v>
      </c>
    </row>
    <row r="5" spans="28:34" ht="12.75">
      <c r="AB5" t="s">
        <v>119</v>
      </c>
      <c r="AC5" t="s">
        <v>119</v>
      </c>
      <c r="AD5" t="s">
        <v>119</v>
      </c>
      <c r="AE5" t="s">
        <v>119</v>
      </c>
      <c r="AF5" t="s">
        <v>119</v>
      </c>
      <c r="AG5" t="s">
        <v>119</v>
      </c>
      <c r="AH5" t="s">
        <v>119</v>
      </c>
    </row>
    <row r="6" spans="28:34" ht="12.75">
      <c r="AB6">
        <f>SLOPE(M$23:M$39,$B$23:$B$39)</f>
        <v>-0.0003987472555856906</v>
      </c>
      <c r="AC6">
        <f aca="true" t="shared" si="1" ref="AC6:AH6">SLOPE(N$23:N$39,$B$23:$B$39)</f>
        <v>5.597798011106785E-05</v>
      </c>
      <c r="AD6">
        <f t="shared" si="1"/>
        <v>-0.0005344343277799303</v>
      </c>
      <c r="AE6">
        <f t="shared" si="1"/>
        <v>0.0005504972232984631</v>
      </c>
      <c r="AF6">
        <f t="shared" si="1"/>
        <v>-8.317996900426193E-05</v>
      </c>
      <c r="AG6">
        <f t="shared" si="1"/>
        <v>0.0005704345860777476</v>
      </c>
      <c r="AH6">
        <f t="shared" si="1"/>
        <v>-0.00014481532143787958</v>
      </c>
    </row>
    <row r="7" spans="28:34" ht="12.75">
      <c r="AB7" t="s">
        <v>117</v>
      </c>
      <c r="AC7" t="s">
        <v>117</v>
      </c>
      <c r="AD7" t="s">
        <v>117</v>
      </c>
      <c r="AE7" t="s">
        <v>117</v>
      </c>
      <c r="AF7" t="s">
        <v>117</v>
      </c>
      <c r="AG7" t="s">
        <v>117</v>
      </c>
      <c r="AH7" t="s">
        <v>117</v>
      </c>
    </row>
    <row r="8" spans="28:34" ht="12.75">
      <c r="AB8">
        <f>COUNT(AB22:AB39)</f>
        <v>18</v>
      </c>
      <c r="AC8">
        <f aca="true" t="shared" si="2" ref="AC8:AH8">COUNT(AC22:AC39)</f>
        <v>18</v>
      </c>
      <c r="AD8">
        <f t="shared" si="2"/>
        <v>18</v>
      </c>
      <c r="AE8">
        <f t="shared" si="2"/>
        <v>18</v>
      </c>
      <c r="AF8">
        <f t="shared" si="2"/>
        <v>18</v>
      </c>
      <c r="AG8">
        <f t="shared" si="2"/>
        <v>18</v>
      </c>
      <c r="AH8">
        <f t="shared" si="2"/>
        <v>17</v>
      </c>
    </row>
    <row r="9" spans="28:34" ht="12.75">
      <c r="AB9" t="s">
        <v>116</v>
      </c>
      <c r="AC9" t="s">
        <v>116</v>
      </c>
      <c r="AD9" t="s">
        <v>116</v>
      </c>
      <c r="AE9" t="s">
        <v>116</v>
      </c>
      <c r="AF9" t="s">
        <v>116</v>
      </c>
      <c r="AG9" t="s">
        <v>116</v>
      </c>
      <c r="AH9" t="s">
        <v>116</v>
      </c>
    </row>
    <row r="10" spans="28:34" ht="12.75">
      <c r="AB10">
        <f>AB16+AB14/AB12</f>
        <v>0.13077622480665851</v>
      </c>
      <c r="AC10">
        <f aca="true" t="shared" si="3" ref="AC10:AH10">AC16+AC14/AC12</f>
        <v>0.13077622480665851</v>
      </c>
      <c r="AD10">
        <f t="shared" si="3"/>
        <v>0.13077622480665851</v>
      </c>
      <c r="AE10">
        <f t="shared" si="3"/>
        <v>0.13077622480665851</v>
      </c>
      <c r="AF10">
        <f t="shared" si="3"/>
        <v>0.13077622480665851</v>
      </c>
      <c r="AG10">
        <f t="shared" si="3"/>
        <v>0.13077622480665851</v>
      </c>
      <c r="AH10">
        <f t="shared" si="3"/>
        <v>0.13846894391293257</v>
      </c>
    </row>
    <row r="11" spans="28:34" ht="12.75">
      <c r="AB11" t="s">
        <v>115</v>
      </c>
      <c r="AC11" t="s">
        <v>115</v>
      </c>
      <c r="AD11" t="s">
        <v>115</v>
      </c>
      <c r="AE11" t="s">
        <v>115</v>
      </c>
      <c r="AF11" t="s">
        <v>115</v>
      </c>
      <c r="AG11" t="s">
        <v>115</v>
      </c>
      <c r="AH11" t="s">
        <v>115</v>
      </c>
    </row>
    <row r="12" spans="28:34" ht="12.75">
      <c r="AB12" s="13">
        <f>VAR($B$23:$B$39)*AB8</f>
        <v>8198.470587730408</v>
      </c>
      <c r="AC12" s="13">
        <f aca="true" t="shared" si="4" ref="AC12:AH12">VAR($B$23:$B$39)*AC8</f>
        <v>8198.470587730408</v>
      </c>
      <c r="AD12" s="13">
        <f t="shared" si="4"/>
        <v>8198.470587730408</v>
      </c>
      <c r="AE12" s="13">
        <f t="shared" si="4"/>
        <v>8198.470587730408</v>
      </c>
      <c r="AF12" s="13">
        <f t="shared" si="4"/>
        <v>8198.470587730408</v>
      </c>
      <c r="AG12" s="13">
        <f t="shared" si="4"/>
        <v>8198.470587730408</v>
      </c>
      <c r="AH12" s="13">
        <f t="shared" si="4"/>
        <v>7742.999999523163</v>
      </c>
    </row>
    <row r="13" spans="28:34" ht="12.75">
      <c r="AB13" t="s">
        <v>114</v>
      </c>
      <c r="AC13" t="s">
        <v>114</v>
      </c>
      <c r="AD13" t="s">
        <v>114</v>
      </c>
      <c r="AE13" t="s">
        <v>114</v>
      </c>
      <c r="AF13" t="s">
        <v>114</v>
      </c>
      <c r="AG13" t="s">
        <v>114</v>
      </c>
      <c r="AH13" t="s">
        <v>114</v>
      </c>
    </row>
    <row r="14" spans="28:34" ht="12.75">
      <c r="AB14">
        <f>(AVERAGE($B22:$B39)-$B22)^2</f>
        <v>616.6944444445649</v>
      </c>
      <c r="AC14">
        <f aca="true" t="shared" si="5" ref="AC14:AH14">(AVERAGE($B22:$B39)-$B22)^2</f>
        <v>616.6944444445649</v>
      </c>
      <c r="AD14">
        <f t="shared" si="5"/>
        <v>616.6944444445649</v>
      </c>
      <c r="AE14">
        <f t="shared" si="5"/>
        <v>616.6944444445649</v>
      </c>
      <c r="AF14">
        <f t="shared" si="5"/>
        <v>616.6944444445649</v>
      </c>
      <c r="AG14">
        <f t="shared" si="5"/>
        <v>616.6944444445649</v>
      </c>
      <c r="AH14">
        <f t="shared" si="5"/>
        <v>616.6944444445649</v>
      </c>
    </row>
    <row r="15" spans="28:34" ht="12.75">
      <c r="AB15" t="s">
        <v>113</v>
      </c>
      <c r="AC15" t="s">
        <v>113</v>
      </c>
      <c r="AD15" t="s">
        <v>113</v>
      </c>
      <c r="AE15" t="s">
        <v>113</v>
      </c>
      <c r="AF15" t="s">
        <v>113</v>
      </c>
      <c r="AG15" t="s">
        <v>113</v>
      </c>
      <c r="AH15" t="s">
        <v>113</v>
      </c>
    </row>
    <row r="16" spans="5:34" ht="12.75">
      <c r="E16" s="14" t="s">
        <v>127</v>
      </c>
      <c r="F16" t="s">
        <v>130</v>
      </c>
      <c r="AB16">
        <f>1/COUNT(AB22:AB39)</f>
        <v>0.05555555555555555</v>
      </c>
      <c r="AC16">
        <f aca="true" t="shared" si="6" ref="AC16:AH16">1/COUNT(AC22:AC39)</f>
        <v>0.05555555555555555</v>
      </c>
      <c r="AD16">
        <f t="shared" si="6"/>
        <v>0.05555555555555555</v>
      </c>
      <c r="AE16">
        <f t="shared" si="6"/>
        <v>0.05555555555555555</v>
      </c>
      <c r="AF16">
        <f t="shared" si="6"/>
        <v>0.05555555555555555</v>
      </c>
      <c r="AG16">
        <f t="shared" si="6"/>
        <v>0.05555555555555555</v>
      </c>
      <c r="AH16">
        <f t="shared" si="6"/>
        <v>0.058823529411764705</v>
      </c>
    </row>
    <row r="17" spans="1:34" ht="12.75">
      <c r="A17" t="s">
        <v>135</v>
      </c>
      <c r="E17" s="14" t="s">
        <v>129</v>
      </c>
      <c r="F17" t="s">
        <v>131</v>
      </c>
      <c r="AB17" t="s">
        <v>111</v>
      </c>
      <c r="AC17" t="s">
        <v>111</v>
      </c>
      <c r="AD17" t="s">
        <v>111</v>
      </c>
      <c r="AE17" t="s">
        <v>111</v>
      </c>
      <c r="AF17" t="s">
        <v>111</v>
      </c>
      <c r="AG17" t="s">
        <v>111</v>
      </c>
      <c r="AH17" t="s">
        <v>111</v>
      </c>
    </row>
    <row r="18" spans="1:34" ht="12.75">
      <c r="A18" s="12">
        <f>A39</f>
        <v>40982</v>
      </c>
      <c r="E18" s="14" t="b">
        <v>0</v>
      </c>
      <c r="F18" t="s">
        <v>132</v>
      </c>
      <c r="AB18">
        <f>SQRT(AB20)</f>
        <v>0.01672080808823745</v>
      </c>
      <c r="AC18">
        <f aca="true" t="shared" si="7" ref="AC18:AH18">SQRT(AC20)</f>
        <v>0.01707630299997662</v>
      </c>
      <c r="AD18">
        <f t="shared" si="7"/>
        <v>0.013627522261456165</v>
      </c>
      <c r="AE18">
        <f t="shared" si="7"/>
        <v>0.009837541123241542</v>
      </c>
      <c r="AF18">
        <f t="shared" si="7"/>
        <v>0.00606406823631694</v>
      </c>
      <c r="AG18">
        <f t="shared" si="7"/>
        <v>0.01285034811932382</v>
      </c>
      <c r="AH18">
        <f t="shared" si="7"/>
        <v>0.006985193422908542</v>
      </c>
    </row>
    <row r="19" spans="1:34" ht="12.75">
      <c r="A19" t="s">
        <v>136</v>
      </c>
      <c r="B19" s="12"/>
      <c r="C19" s="12"/>
      <c r="D19" s="12"/>
      <c r="E19" s="14" t="s">
        <v>128</v>
      </c>
      <c r="F19" t="s">
        <v>133</v>
      </c>
      <c r="AB19" t="s">
        <v>112</v>
      </c>
      <c r="AC19" t="s">
        <v>112</v>
      </c>
      <c r="AD19" t="s">
        <v>112</v>
      </c>
      <c r="AE19" t="s">
        <v>112</v>
      </c>
      <c r="AF19" t="s">
        <v>112</v>
      </c>
      <c r="AG19" t="s">
        <v>112</v>
      </c>
      <c r="AH19" t="s">
        <v>112</v>
      </c>
    </row>
    <row r="20" spans="1:34" ht="12.75">
      <c r="A20" s="12">
        <f>A22</f>
        <v>41042</v>
      </c>
      <c r="B20" s="12"/>
      <c r="C20" s="12"/>
      <c r="D20" s="12"/>
      <c r="E20" s="14" t="b">
        <v>1</v>
      </c>
      <c r="F20" t="str">
        <f>IF(E$20,F19,IF(E$18,F18,F17))</f>
        <v>Prognose- und Konfidenzintervall für regressierte Telefon- und Onlineumfragen</v>
      </c>
      <c r="AB20">
        <f>SUM(AB22:AB39)/(COUNT(AB22:AB39)-2)</f>
        <v>0.00027958542312366686</v>
      </c>
      <c r="AC20">
        <f aca="true" t="shared" si="8" ref="AC20:AH20">SUM(AC22:AC39)/(COUNT(AC22:AC39)-2)</f>
        <v>0.0002916001241470106</v>
      </c>
      <c r="AD20">
        <f t="shared" si="8"/>
        <v>0.00018570936298648337</v>
      </c>
      <c r="AE20">
        <f t="shared" si="8"/>
        <v>9.677721535146847E-05</v>
      </c>
      <c r="AF20">
        <f t="shared" si="8"/>
        <v>3.6772923574708044E-05</v>
      </c>
      <c r="AG20">
        <f t="shared" si="8"/>
        <v>0.00016513144678780923</v>
      </c>
      <c r="AH20">
        <f t="shared" si="8"/>
        <v>4.879292715544476E-05</v>
      </c>
    </row>
    <row r="21" spans="1:41" ht="63">
      <c r="A21" s="1" t="s">
        <v>6</v>
      </c>
      <c r="B21" s="1" t="s">
        <v>126</v>
      </c>
      <c r="C21" s="1" t="s">
        <v>122</v>
      </c>
      <c r="D21" s="1"/>
      <c r="E21" s="1" t="s">
        <v>125</v>
      </c>
      <c r="F21" s="2" t="s">
        <v>7</v>
      </c>
      <c r="G21" s="2" t="s">
        <v>8</v>
      </c>
      <c r="H21" s="2" t="s">
        <v>9</v>
      </c>
      <c r="I21" s="2" t="s">
        <v>10</v>
      </c>
      <c r="J21" s="2" t="s">
        <v>11</v>
      </c>
      <c r="K21" s="2" t="s">
        <v>12</v>
      </c>
      <c r="L21" s="2" t="s">
        <v>13</v>
      </c>
      <c r="M21" s="2" t="s">
        <v>7</v>
      </c>
      <c r="N21" s="2" t="s">
        <v>8</v>
      </c>
      <c r="O21" s="2" t="s">
        <v>9</v>
      </c>
      <c r="P21" s="2" t="s">
        <v>10</v>
      </c>
      <c r="Q21" s="2" t="s">
        <v>11</v>
      </c>
      <c r="R21" s="2" t="s">
        <v>12</v>
      </c>
      <c r="S21" s="2" t="s">
        <v>13</v>
      </c>
      <c r="T21" t="str">
        <f>M21&amp;" - Bereich"</f>
        <v>CDU - Bereich</v>
      </c>
      <c r="U21" t="str">
        <f aca="true" t="shared" si="9" ref="U21:Z21">N21&amp;" - Bereich"</f>
        <v>SPD - Bereich</v>
      </c>
      <c r="V21" t="str">
        <f t="shared" si="9"/>
        <v>GRÜNE - Bereich</v>
      </c>
      <c r="W21" t="str">
        <f t="shared" si="9"/>
        <v>FDP - Bereich</v>
      </c>
      <c r="X21" t="str">
        <f t="shared" si="9"/>
        <v>LINKE - Bereich</v>
      </c>
      <c r="Y21" t="str">
        <f t="shared" si="9"/>
        <v>PIRATEN - Bereich</v>
      </c>
      <c r="Z21" t="str">
        <f t="shared" si="9"/>
        <v>Sonstige - Bereich</v>
      </c>
      <c r="AB21" t="str">
        <f>M21&amp;" - Fehler^2"</f>
        <v>CDU - Fehler^2</v>
      </c>
      <c r="AC21" t="str">
        <f aca="true" t="shared" si="10" ref="AC21:AH21">N21&amp;" - Fehler^2"</f>
        <v>SPD - Fehler^2</v>
      </c>
      <c r="AD21" t="str">
        <f t="shared" si="10"/>
        <v>GRÜNE - Fehler^2</v>
      </c>
      <c r="AE21" t="str">
        <f t="shared" si="10"/>
        <v>FDP - Fehler^2</v>
      </c>
      <c r="AF21" t="str">
        <f t="shared" si="10"/>
        <v>LINKE - Fehler^2</v>
      </c>
      <c r="AG21" t="str">
        <f t="shared" si="10"/>
        <v>PIRATEN - Fehler^2</v>
      </c>
      <c r="AH21" t="str">
        <f t="shared" si="10"/>
        <v>Sonstige - Fehler^2</v>
      </c>
      <c r="AI21" t="str">
        <f>M21&amp;"xi - Mittel x"</f>
        <v>CDUxi - Mittel x</v>
      </c>
      <c r="AJ21" t="str">
        <f aca="true" t="shared" si="11" ref="AJ21:AO21">N21&amp;"xi - Mittel x"</f>
        <v>SPDxi - Mittel x</v>
      </c>
      <c r="AK21" t="str">
        <f t="shared" si="11"/>
        <v>GRÜNExi - Mittel x</v>
      </c>
      <c r="AL21" t="str">
        <f t="shared" si="11"/>
        <v>FDPxi - Mittel x</v>
      </c>
      <c r="AM21" t="str">
        <f t="shared" si="11"/>
        <v>LINKExi - Mittel x</v>
      </c>
      <c r="AN21" t="str">
        <f t="shared" si="11"/>
        <v>PIRATENxi - Mittel x</v>
      </c>
      <c r="AO21" t="str">
        <f t="shared" si="11"/>
        <v>Sonstigexi - Mittel x</v>
      </c>
    </row>
    <row r="22" spans="1:41" ht="31.5">
      <c r="A22" s="10">
        <v>41042</v>
      </c>
      <c r="B22" s="10">
        <v>41042</v>
      </c>
      <c r="C22" s="10"/>
      <c r="D22" s="10"/>
      <c r="E22" s="1" t="s">
        <v>110</v>
      </c>
      <c r="F22" s="6">
        <v>0.263</v>
      </c>
      <c r="G22" s="6">
        <v>0.391</v>
      </c>
      <c r="H22" s="6">
        <v>0.113</v>
      </c>
      <c r="I22" s="6">
        <v>0.086</v>
      </c>
      <c r="J22" s="6">
        <v>0.025</v>
      </c>
      <c r="K22" s="6">
        <v>0.078</v>
      </c>
      <c r="L22" s="9">
        <v>0.043</v>
      </c>
      <c r="M22" s="6">
        <f>F22</f>
        <v>0.263</v>
      </c>
      <c r="N22" s="6">
        <f aca="true" t="shared" si="12" ref="N22:S22">G22</f>
        <v>0.391</v>
      </c>
      <c r="O22" s="6">
        <f t="shared" si="12"/>
        <v>0.113</v>
      </c>
      <c r="P22" s="6">
        <f t="shared" si="12"/>
        <v>0.086</v>
      </c>
      <c r="Q22" s="6">
        <f t="shared" si="12"/>
        <v>0.025</v>
      </c>
      <c r="R22" s="6">
        <f t="shared" si="12"/>
        <v>0.078</v>
      </c>
      <c r="S22" s="6">
        <f t="shared" si="12"/>
        <v>0.043</v>
      </c>
      <c r="T22" s="11">
        <f>IF(M22&lt;&gt;"",$B22*AB$6+AB$4,"")</f>
        <v>0.3083388221619572</v>
      </c>
      <c r="U22" s="11">
        <f aca="true" t="shared" si="13" ref="U22:Z22">IF(N22&lt;&gt;"",$B22*AC$6+AC$4,"")</f>
        <v>0.3770601268888023</v>
      </c>
      <c r="V22" s="11">
        <f t="shared" si="13"/>
        <v>0.10300634444014278</v>
      </c>
      <c r="W22" s="11">
        <f t="shared" si="13"/>
        <v>0.056827779930259226</v>
      </c>
      <c r="X22" s="11">
        <f t="shared" si="13"/>
        <v>0.0345775619914761</v>
      </c>
      <c r="Y22" s="11">
        <f t="shared" si="13"/>
        <v>0.09441083882216006</v>
      </c>
      <c r="Z22" s="11">
        <f t="shared" si="13"/>
        <v>0.026192208901016478</v>
      </c>
      <c r="AA22" s="11"/>
      <c r="AB22" s="11">
        <f>IF(M22&lt;&gt;"",(M22-T22)^2,"")</f>
        <v>0.002055608795033579</v>
      </c>
      <c r="AC22" s="11">
        <f aca="true" t="shared" si="14" ref="AC22:AH22">IF(N22&lt;&gt;"",(N22-U22)^2,"")</f>
        <v>0.0001943200623562929</v>
      </c>
      <c r="AD22" s="11">
        <f t="shared" si="14"/>
        <v>9.987315144906513E-05</v>
      </c>
      <c r="AE22" s="11">
        <f t="shared" si="14"/>
        <v>0.000851018423797386</v>
      </c>
      <c r="AF22" s="11">
        <f t="shared" si="14"/>
        <v>9.172969370056765E-05</v>
      </c>
      <c r="AG22" s="11">
        <f t="shared" si="14"/>
        <v>0.0002693156308469158</v>
      </c>
      <c r="AH22" s="11">
        <f t="shared" si="14"/>
        <v>0.0002825018416270696</v>
      </c>
      <c r="AI22" s="11">
        <f>IF(M22&lt;&gt;"",(M22-AVERAGE(M22:M39))^2,"")</f>
        <v>0.002779632716049383</v>
      </c>
      <c r="AJ22" s="11">
        <f aca="true" t="shared" si="15" ref="AJ22:AO22">IF(N22&lt;&gt;"",(N22-AVERAGE(N22:N39))^2,"")</f>
        <v>0.00021186419753086385</v>
      </c>
      <c r="AK22" s="11">
        <f t="shared" si="15"/>
        <v>1.469444444444472E-05</v>
      </c>
      <c r="AL22" s="11">
        <f t="shared" si="15"/>
        <v>0.0016992716049382699</v>
      </c>
      <c r="AM22" s="11">
        <f t="shared" si="15"/>
        <v>0.00012345679012345698</v>
      </c>
      <c r="AN22" s="11">
        <f t="shared" si="15"/>
        <v>1.7777777777777932E-06</v>
      </c>
      <c r="AO22" s="11">
        <f t="shared" si="15"/>
        <v>0.00014970242214532858</v>
      </c>
    </row>
    <row r="23" spans="1:41" ht="15.75">
      <c r="A23" s="7">
        <v>41040</v>
      </c>
      <c r="B23" s="7">
        <f>A23</f>
        <v>41040</v>
      </c>
      <c r="C23" t="s">
        <v>17</v>
      </c>
      <c r="D23" t="s">
        <v>142</v>
      </c>
      <c r="E23" s="4" t="b">
        <f>IF(E$20,TRUE,IF(C23="yougov",E$18,NOT(E$18)))</f>
        <v>1</v>
      </c>
      <c r="F23" s="15">
        <v>0.33</v>
      </c>
      <c r="G23" s="8">
        <v>0.38</v>
      </c>
      <c r="H23" s="8">
        <v>0.11</v>
      </c>
      <c r="I23" s="8">
        <v>0.05</v>
      </c>
      <c r="J23" s="6">
        <v>0.04</v>
      </c>
      <c r="K23" s="6">
        <v>0.08</v>
      </c>
      <c r="L23" s="8">
        <v>0.01</v>
      </c>
      <c r="M23" s="8">
        <f>IF(AND(F23&lt;&gt;"",$E23),F23,"")</f>
        <v>0.33</v>
      </c>
      <c r="N23" s="8">
        <f aca="true" t="shared" si="16" ref="N23:S23">IF(AND(G23&lt;&gt;"",$E23),G23,"")</f>
        <v>0.38</v>
      </c>
      <c r="O23" s="8">
        <f t="shared" si="16"/>
        <v>0.11</v>
      </c>
      <c r="P23" s="8">
        <f t="shared" si="16"/>
        <v>0.05</v>
      </c>
      <c r="Q23" s="8">
        <f t="shared" si="16"/>
        <v>0.04</v>
      </c>
      <c r="R23" s="8">
        <f t="shared" si="16"/>
        <v>0.08</v>
      </c>
      <c r="S23" s="8">
        <f t="shared" si="16"/>
        <v>0.01</v>
      </c>
      <c r="T23" s="11">
        <f aca="true" t="shared" si="17" ref="T23:T39">IF(M23&lt;&gt;"",$B23*AB$6+AB$4,"")</f>
        <v>0.30913631667312913</v>
      </c>
      <c r="U23" s="11">
        <f aca="true" t="shared" si="18" ref="U23:U39">IF(N23&lt;&gt;"",$B23*AC$6+AC$4,"")</f>
        <v>0.37694817092858024</v>
      </c>
      <c r="V23" s="11">
        <f aca="true" t="shared" si="19" ref="V23:V39">IF(O23&lt;&gt;"",$B23*AD$6+AD$4,"")</f>
        <v>0.104075213095701</v>
      </c>
      <c r="W23" s="11">
        <f aca="true" t="shared" si="20" ref="W23:W39">IF(P23&lt;&gt;"",$B23*AE$6+AE$4,"")</f>
        <v>0.05572678548366028</v>
      </c>
      <c r="X23" s="11">
        <f aca="true" t="shared" si="21" ref="X23:X39">IF(Q23&lt;&gt;"",$B23*AF$6+AF$4,"")</f>
        <v>0.034743921929484944</v>
      </c>
      <c r="Y23" s="11">
        <f aca="true" t="shared" si="22" ref="Y23:Y39">IF(R23&lt;&gt;"",$B23*AG$6+AG$4,"")</f>
        <v>0.09326996965000234</v>
      </c>
      <c r="Z23" s="11">
        <f aca="true" t="shared" si="23" ref="Z23:Z39">IF(S23&lt;&gt;"",$B23*AH$6+AH$4,"")</f>
        <v>0.026481839543892605</v>
      </c>
      <c r="AA23" s="11"/>
      <c r="AB23" s="11">
        <f aca="true" t="shared" si="24" ref="AB23:AB39">IF(M23&lt;&gt;"",(M23-T23)^2,"")</f>
        <v>0.0004352932819639502</v>
      </c>
      <c r="AC23" s="11">
        <f aca="true" t="shared" si="25" ref="AC23:AC39">IF(N23&lt;&gt;"",(N23-U23)^2,"")</f>
        <v>9.313660681162825E-06</v>
      </c>
      <c r="AD23" s="11">
        <f aca="true" t="shared" si="26" ref="AD23:AD39">IF(O23&lt;&gt;"",(O23-V23)^2,"")</f>
        <v>3.51030998613529E-05</v>
      </c>
      <c r="AE23" s="11">
        <f aca="true" t="shared" si="27" ref="AE23:AE39">IF(P23&lt;&gt;"",(P23-W23)^2,"")</f>
        <v>3.279607197586207E-05</v>
      </c>
      <c r="AF23" s="11">
        <f aca="true" t="shared" si="28" ref="AF23:AF39">IF(Q23&lt;&gt;"",(Q23-X23)^2,"")</f>
        <v>2.7626356683349278E-05</v>
      </c>
      <c r="AG23" s="11">
        <f aca="true" t="shared" si="29" ref="AG23:AG39">IF(R23&lt;&gt;"",(R23-Y23)^2,"")</f>
        <v>0.00017609209451198313</v>
      </c>
      <c r="AH23" s="11">
        <f aca="true" t="shared" si="30" ref="AH23:AH39">IF(S23&lt;&gt;"",(S23-Z23)^2,"")</f>
        <v>0.0002716510347506219</v>
      </c>
      <c r="AI23" s="11">
        <f>IF(M23&lt;&gt;"",(M23-AVERAGE(M23:M40))^2,"")</f>
        <v>0.00012491349480968844</v>
      </c>
      <c r="AJ23" s="11">
        <f aca="true" t="shared" si="31" ref="AJ23:AO24">IF(N23&lt;&gt;"",(N23-AVERAGE(N23:N40))^2,"")</f>
        <v>1.9463667820069067E-05</v>
      </c>
      <c r="AK23" s="11">
        <f t="shared" si="31"/>
        <v>4.982698961937724E-05</v>
      </c>
      <c r="AL23" s="11">
        <f t="shared" si="31"/>
        <v>5.847750865051889E-05</v>
      </c>
      <c r="AM23" s="11">
        <f t="shared" si="31"/>
        <v>1.0467128027681658E-05</v>
      </c>
      <c r="AN23" s="11">
        <f t="shared" si="31"/>
        <v>3.4602076124566574E-07</v>
      </c>
      <c r="AO23" s="11">
        <f t="shared" si="31"/>
        <v>0.00039999999999999986</v>
      </c>
    </row>
    <row r="24" spans="1:41" ht="15.75">
      <c r="A24" s="7">
        <v>41038</v>
      </c>
      <c r="B24" s="7">
        <f>A24</f>
        <v>41038</v>
      </c>
      <c r="C24" t="s">
        <v>22</v>
      </c>
      <c r="D24" t="s">
        <v>137</v>
      </c>
      <c r="E24" s="4" t="b">
        <f>IF(E$20,TRUE,IF(C24="yougov",E$18,NOT(E$18)))</f>
        <v>1</v>
      </c>
      <c r="F24" s="8">
        <v>0.3</v>
      </c>
      <c r="G24" s="8">
        <v>0.37</v>
      </c>
      <c r="H24" s="8">
        <v>0.12</v>
      </c>
      <c r="I24" s="8">
        <v>0.06</v>
      </c>
      <c r="J24" s="6">
        <v>0.035</v>
      </c>
      <c r="K24" s="6">
        <v>0.085</v>
      </c>
      <c r="L24" s="8">
        <v>0.03</v>
      </c>
      <c r="M24" s="8">
        <f>IF(AND(F24&lt;&gt;"",$E24),F24,"")</f>
        <v>0.3</v>
      </c>
      <c r="N24" s="8">
        <f aca="true" t="shared" si="32" ref="N24:S24">IF(AND(G24&lt;&gt;"",$E24),G24,"")</f>
        <v>0.37</v>
      </c>
      <c r="O24" s="8">
        <f t="shared" si="32"/>
        <v>0.12</v>
      </c>
      <c r="P24" s="8">
        <f t="shared" si="32"/>
        <v>0.06</v>
      </c>
      <c r="Q24" s="8">
        <f t="shared" si="32"/>
        <v>0.035</v>
      </c>
      <c r="R24" s="8">
        <f t="shared" si="32"/>
        <v>0.085</v>
      </c>
      <c r="S24" s="8">
        <f t="shared" si="32"/>
        <v>0.03</v>
      </c>
      <c r="T24" s="11">
        <f aca="true" t="shared" si="33" ref="T24:Z24">IF(M24&lt;&gt;"",$B24*AB$6+AB$4,"")</f>
        <v>0.3099338111842975</v>
      </c>
      <c r="U24" s="11">
        <f t="shared" si="33"/>
        <v>0.3768362149683582</v>
      </c>
      <c r="V24" s="11">
        <f t="shared" si="33"/>
        <v>0.10514408175126277</v>
      </c>
      <c r="W24" s="11">
        <f t="shared" si="33"/>
        <v>0.054625791037064886</v>
      </c>
      <c r="X24" s="11">
        <f t="shared" si="33"/>
        <v>0.03491028186749334</v>
      </c>
      <c r="Y24" s="11">
        <f t="shared" si="33"/>
        <v>0.09212910047784817</v>
      </c>
      <c r="Z24" s="11">
        <f t="shared" si="33"/>
        <v>0.02677147018676873</v>
      </c>
      <c r="AA24" s="11"/>
      <c r="AB24" s="11">
        <f aca="true" t="shared" si="34" ref="AB24:AH24">IF(M24&lt;&gt;"",(M24-T24)^2,"")</f>
        <v>9.868060464527482E-05</v>
      </c>
      <c r="AC24" s="11">
        <f t="shared" si="34"/>
        <v>4.673383509360441E-05</v>
      </c>
      <c r="AD24" s="11">
        <f t="shared" si="34"/>
        <v>0.00022069830701316358</v>
      </c>
      <c r="AE24" s="11">
        <f t="shared" si="34"/>
        <v>2.8882121977292093E-05</v>
      </c>
      <c r="AF24" s="11">
        <f t="shared" si="34"/>
        <v>8.04934330048277E-09</v>
      </c>
      <c r="AG24" s="11">
        <f t="shared" si="34"/>
        <v>5.0824073623254906E-05</v>
      </c>
      <c r="AH24" s="11">
        <f t="shared" si="34"/>
        <v>1.0423404754923125E-05</v>
      </c>
      <c r="AI24" s="11">
        <f>IF(M24&lt;&gt;"",(M24-AVERAGE(M24:M41))^2,"")</f>
        <v>0.0003285156249999981</v>
      </c>
      <c r="AJ24" s="11">
        <f t="shared" si="31"/>
        <v>2.8222656250000568E-05</v>
      </c>
      <c r="AK24" s="11">
        <f t="shared" si="31"/>
        <v>6.249999999999872E-06</v>
      </c>
      <c r="AL24" s="11">
        <f t="shared" si="31"/>
        <v>0.0003285156249999998</v>
      </c>
      <c r="AM24" s="11">
        <f t="shared" si="31"/>
        <v>2.4414062500000043E-06</v>
      </c>
      <c r="AN24" s="11">
        <f t="shared" si="31"/>
        <v>3.164062500000006E-05</v>
      </c>
      <c r="AO24" s="11">
        <f t="shared" si="31"/>
        <v>1.7777777777777748E-06</v>
      </c>
    </row>
    <row r="25" spans="1:41" ht="15.75">
      <c r="A25" s="7">
        <v>41036</v>
      </c>
      <c r="B25" s="7">
        <f aca="true" t="shared" si="35" ref="B25:B88">A25</f>
        <v>41036</v>
      </c>
      <c r="C25" t="s">
        <v>22</v>
      </c>
      <c r="D25" t="s">
        <v>141</v>
      </c>
      <c r="E25" s="4" t="b">
        <f aca="true" t="shared" si="36" ref="E25:E39">IF(E$20,TRUE,IF(C25="yougov",E$18,NOT(E$18)))</f>
        <v>1</v>
      </c>
      <c r="F25" s="8">
        <v>0.31</v>
      </c>
      <c r="G25" s="8">
        <v>0.37</v>
      </c>
      <c r="H25" s="8">
        <v>0.11</v>
      </c>
      <c r="I25" s="8">
        <v>0.05</v>
      </c>
      <c r="J25" s="8">
        <v>0.04</v>
      </c>
      <c r="K25" s="8">
        <v>0.09</v>
      </c>
      <c r="L25" s="8">
        <v>0.03</v>
      </c>
      <c r="M25" s="8">
        <f aca="true" t="shared" si="37" ref="M25:M39">IF(AND(F25&lt;&gt;"",$E25),F25,"")</f>
        <v>0.31</v>
      </c>
      <c r="N25" s="8">
        <f aca="true" t="shared" si="38" ref="N25:N39">IF(AND(G25&lt;&gt;"",$E25),G25,"")</f>
        <v>0.37</v>
      </c>
      <c r="O25" s="8">
        <f aca="true" t="shared" si="39" ref="O25:O39">IF(AND(H25&lt;&gt;"",$E25),H25,"")</f>
        <v>0.11</v>
      </c>
      <c r="P25" s="8">
        <f aca="true" t="shared" si="40" ref="P25:P39">IF(AND(I25&lt;&gt;"",$E25),I25,"")</f>
        <v>0.05</v>
      </c>
      <c r="Q25" s="8">
        <f aca="true" t="shared" si="41" ref="Q25:Q39">IF(AND(J25&lt;&gt;"",$E25),J25,"")</f>
        <v>0.04</v>
      </c>
      <c r="R25" s="8">
        <f aca="true" t="shared" si="42" ref="R25:R39">IF(AND(K25&lt;&gt;"",$E25),K25,"")</f>
        <v>0.09</v>
      </c>
      <c r="S25" s="8">
        <f aca="true" t="shared" si="43" ref="S25:S39">IF(AND(L25&lt;&gt;"",$E25),L25,"")</f>
        <v>0.03</v>
      </c>
      <c r="T25" s="11">
        <f t="shared" si="17"/>
        <v>0.3107313056954695</v>
      </c>
      <c r="U25" s="11">
        <f t="shared" si="18"/>
        <v>0.3767242590081361</v>
      </c>
      <c r="V25" s="11">
        <f t="shared" si="19"/>
        <v>0.106212950406821</v>
      </c>
      <c r="W25" s="11">
        <f t="shared" si="20"/>
        <v>0.05352479659046594</v>
      </c>
      <c r="X25" s="11">
        <f t="shared" si="21"/>
        <v>0.03507664180550174</v>
      </c>
      <c r="Y25" s="11">
        <f t="shared" si="22"/>
        <v>0.090988231305694</v>
      </c>
      <c r="Z25" s="11">
        <f t="shared" si="23"/>
        <v>0.02706110082964397</v>
      </c>
      <c r="AA25" s="11"/>
      <c r="AB25" s="11">
        <f t="shared" si="24"/>
        <v>5.348080202260928E-07</v>
      </c>
      <c r="AC25" s="11">
        <f t="shared" si="25"/>
        <v>4.521565920849966E-05</v>
      </c>
      <c r="AD25" s="11">
        <f t="shared" si="26"/>
        <v>1.434174462119728E-05</v>
      </c>
      <c r="AE25" s="11">
        <f t="shared" si="27"/>
        <v>1.2424191004160293E-05</v>
      </c>
      <c r="AF25" s="11">
        <f t="shared" si="28"/>
        <v>2.423945591133317E-05</v>
      </c>
      <c r="AG25" s="11">
        <f t="shared" si="29"/>
        <v>9.76601113553676E-07</v>
      </c>
      <c r="AH25" s="11">
        <f t="shared" si="30"/>
        <v>8.637128333519359E-06</v>
      </c>
      <c r="AI25" s="11">
        <f aca="true" t="shared" si="44" ref="AI25:AI39">IF(M25&lt;&gt;"",(M25-AVERAGE(M25:M41))^2,"")</f>
        <v>8.711111111111162E-05</v>
      </c>
      <c r="AJ25" s="11">
        <f aca="true" t="shared" si="45" ref="AJ25:AJ39">IF(N25&lt;&gt;"",(N25-AVERAGE(N25:N41))^2,"")</f>
        <v>3.211111111111096E-05</v>
      </c>
      <c r="AK25" s="11">
        <f aca="true" t="shared" si="46" ref="AK25:AK39">IF(O25&lt;&gt;"",(O25-AVERAGE(O25:O41))^2,"")</f>
        <v>5.3777777777777944E-05</v>
      </c>
      <c r="AL25" s="11">
        <f aca="true" t="shared" si="47" ref="AL25:AL39">IF(P25&lt;&gt;"",(P25-AVERAGE(P25:P41))^2,"")</f>
        <v>8.711111111111122E-05</v>
      </c>
      <c r="AM25" s="11">
        <f aca="true" t="shared" si="48" ref="AM25:AM39">IF(Q25&lt;&gt;"",(Q25-AVERAGE(Q25:Q41))^2,"")</f>
        <v>1.1111111111111162E-05</v>
      </c>
      <c r="AN25" s="11">
        <f aca="true" t="shared" si="49" ref="AN25:AN39">IF(R25&lt;&gt;"",(R25-AVERAGE(R25:R41))^2,"")</f>
        <v>0.0001209999999999999</v>
      </c>
      <c r="AO25" s="11">
        <f aca="true" t="shared" si="50" ref="AO25:AO39">IF(S25&lt;&gt;"",(S25-AVERAGE(S25:S41))^2,"")</f>
        <v>2.040816326530602E-06</v>
      </c>
    </row>
    <row r="26" spans="1:41" ht="15.75">
      <c r="A26" s="7">
        <v>41033</v>
      </c>
      <c r="B26" s="7">
        <f t="shared" si="35"/>
        <v>41033</v>
      </c>
      <c r="C26" t="s">
        <v>124</v>
      </c>
      <c r="D26" t="s">
        <v>32</v>
      </c>
      <c r="E26" s="4" t="b">
        <f t="shared" si="36"/>
        <v>1</v>
      </c>
      <c r="F26" s="8">
        <v>0.31</v>
      </c>
      <c r="G26" s="8">
        <v>0.38</v>
      </c>
      <c r="H26" s="8">
        <v>0.11</v>
      </c>
      <c r="I26" s="8">
        <v>0.06</v>
      </c>
      <c r="J26" s="8">
        <v>0.03</v>
      </c>
      <c r="K26" s="8">
        <v>0.08</v>
      </c>
      <c r="L26" s="8">
        <v>0.03</v>
      </c>
      <c r="M26" s="8">
        <f t="shared" si="37"/>
        <v>0.31</v>
      </c>
      <c r="N26" s="8">
        <f t="shared" si="38"/>
        <v>0.38</v>
      </c>
      <c r="O26" s="8">
        <f t="shared" si="39"/>
        <v>0.11</v>
      </c>
      <c r="P26" s="8">
        <f t="shared" si="40"/>
        <v>0.06</v>
      </c>
      <c r="Q26" s="8">
        <f t="shared" si="41"/>
        <v>0.03</v>
      </c>
      <c r="R26" s="8">
        <f t="shared" si="42"/>
        <v>0.08</v>
      </c>
      <c r="S26" s="8">
        <f t="shared" si="43"/>
        <v>0.03</v>
      </c>
      <c r="T26" s="11">
        <f t="shared" si="17"/>
        <v>0.31192754746222917</v>
      </c>
      <c r="U26" s="11">
        <f t="shared" si="18"/>
        <v>0.3765563250678028</v>
      </c>
      <c r="V26" s="11">
        <f t="shared" si="19"/>
        <v>0.10781625339016188</v>
      </c>
      <c r="W26" s="11">
        <f t="shared" si="20"/>
        <v>0.05187330492057285</v>
      </c>
      <c r="X26" s="11">
        <f t="shared" si="21"/>
        <v>0.03532618171251478</v>
      </c>
      <c r="Y26" s="11">
        <f t="shared" si="22"/>
        <v>0.0892769275474592</v>
      </c>
      <c r="Z26" s="11">
        <f t="shared" si="23"/>
        <v>0.027495546793957715</v>
      </c>
      <c r="AA26" s="11"/>
      <c r="AB26" s="11">
        <f t="shared" si="24"/>
        <v>3.715439219146126E-06</v>
      </c>
      <c r="AC26" s="11">
        <f t="shared" si="25"/>
        <v>1.18588970386435E-05</v>
      </c>
      <c r="AD26" s="11">
        <f t="shared" si="26"/>
        <v>4.768749255979503E-06</v>
      </c>
      <c r="AE26" s="11">
        <f t="shared" si="27"/>
        <v>6.604317291398543E-05</v>
      </c>
      <c r="AF26" s="11">
        <f t="shared" si="28"/>
        <v>2.83682116347269E-05</v>
      </c>
      <c r="AG26" s="11">
        <f t="shared" si="29"/>
        <v>8.606138472080724E-05</v>
      </c>
      <c r="AH26" s="11">
        <f t="shared" si="30"/>
        <v>6.272285861255476E-06</v>
      </c>
      <c r="AI26" s="11">
        <f t="shared" si="44"/>
        <v>9.999999999999907E-05</v>
      </c>
      <c r="AJ26" s="11">
        <f t="shared" si="45"/>
        <v>1.5433673469387906E-05</v>
      </c>
      <c r="AK26" s="11">
        <f t="shared" si="46"/>
        <v>6.17346938775514E-05</v>
      </c>
      <c r="AL26" s="11">
        <f t="shared" si="47"/>
        <v>0.0004000000000000002</v>
      </c>
      <c r="AM26" s="11">
        <f t="shared" si="48"/>
        <v>4.132653061224491E-05</v>
      </c>
      <c r="AN26" s="11">
        <f t="shared" si="49"/>
        <v>3.1887755102041084E-06</v>
      </c>
      <c r="AO26" s="11">
        <f t="shared" si="50"/>
        <v>2.3668639053254186E-06</v>
      </c>
    </row>
    <row r="27" spans="1:41" ht="15.75">
      <c r="A27" s="7">
        <v>41032</v>
      </c>
      <c r="B27" s="7">
        <f t="shared" si="35"/>
        <v>41032</v>
      </c>
      <c r="C27" t="s">
        <v>123</v>
      </c>
      <c r="D27" t="s">
        <v>37</v>
      </c>
      <c r="E27" s="4" t="b">
        <f t="shared" si="36"/>
        <v>1</v>
      </c>
      <c r="F27" s="8">
        <v>0.3</v>
      </c>
      <c r="G27" s="6">
        <v>0.385</v>
      </c>
      <c r="H27" s="8">
        <v>0.11</v>
      </c>
      <c r="I27" s="8">
        <v>0.06</v>
      </c>
      <c r="J27" s="8">
        <v>0.04</v>
      </c>
      <c r="K27" s="6">
        <v>0.075</v>
      </c>
      <c r="L27" s="8">
        <v>0.03</v>
      </c>
      <c r="M27" s="8">
        <f t="shared" si="37"/>
        <v>0.3</v>
      </c>
      <c r="N27" s="8">
        <f t="shared" si="38"/>
        <v>0.385</v>
      </c>
      <c r="O27" s="8">
        <f t="shared" si="39"/>
        <v>0.11</v>
      </c>
      <c r="P27" s="8">
        <f t="shared" si="40"/>
        <v>0.06</v>
      </c>
      <c r="Q27" s="8">
        <f t="shared" si="41"/>
        <v>0.04</v>
      </c>
      <c r="R27" s="8">
        <f t="shared" si="42"/>
        <v>0.075</v>
      </c>
      <c r="S27" s="8">
        <f t="shared" si="43"/>
        <v>0.03</v>
      </c>
      <c r="T27" s="11">
        <f t="shared" si="17"/>
        <v>0.31232629471781337</v>
      </c>
      <c r="U27" s="11">
        <f t="shared" si="18"/>
        <v>0.376500347087692</v>
      </c>
      <c r="V27" s="11">
        <f t="shared" si="19"/>
        <v>0.10835068771794099</v>
      </c>
      <c r="W27" s="11">
        <f t="shared" si="20"/>
        <v>0.05132280769727515</v>
      </c>
      <c r="X27" s="11">
        <f t="shared" si="21"/>
        <v>0.03540936168151898</v>
      </c>
      <c r="Y27" s="11">
        <f t="shared" si="22"/>
        <v>0.08870649296138211</v>
      </c>
      <c r="Z27" s="11">
        <f t="shared" si="23"/>
        <v>0.027640362115395334</v>
      </c>
      <c r="AA27" s="11"/>
      <c r="AB27" s="11">
        <f t="shared" si="24"/>
        <v>0.000151937541470394</v>
      </c>
      <c r="AC27" s="11">
        <f t="shared" si="25"/>
        <v>7.224409962970639E-05</v>
      </c>
      <c r="AD27" s="11">
        <f t="shared" si="26"/>
        <v>2.720231003750716E-06</v>
      </c>
      <c r="AE27" s="11">
        <f t="shared" si="27"/>
        <v>7.52936662584673E-05</v>
      </c>
      <c r="AF27" s="11">
        <f t="shared" si="28"/>
        <v>2.107396017110625E-05</v>
      </c>
      <c r="AG27" s="11">
        <f t="shared" si="29"/>
        <v>0.00018786794930041742</v>
      </c>
      <c r="AH27" s="11">
        <f t="shared" si="30"/>
        <v>5.567890946461578E-06</v>
      </c>
      <c r="AI27" s="11">
        <f t="shared" si="44"/>
        <v>0.0004313609467455618</v>
      </c>
      <c r="AJ27" s="11">
        <f t="shared" si="45"/>
        <v>8.52071005917166E-05</v>
      </c>
      <c r="AK27" s="11">
        <f t="shared" si="46"/>
        <v>7.159763313609473E-05</v>
      </c>
      <c r="AL27" s="11">
        <f t="shared" si="47"/>
        <v>0.0004639053254437868</v>
      </c>
      <c r="AM27" s="11">
        <f t="shared" si="48"/>
        <v>9.467455621301801E-06</v>
      </c>
      <c r="AN27" s="11">
        <f t="shared" si="49"/>
        <v>9.467455621301844E-06</v>
      </c>
      <c r="AO27" s="11">
        <f t="shared" si="50"/>
        <v>2.7777777777777906E-06</v>
      </c>
    </row>
    <row r="28" spans="1:41" ht="15.75">
      <c r="A28" s="7">
        <v>41032</v>
      </c>
      <c r="B28" s="7">
        <f t="shared" si="35"/>
        <v>41032</v>
      </c>
      <c r="C28" t="s">
        <v>22</v>
      </c>
      <c r="D28" t="s">
        <v>137</v>
      </c>
      <c r="E28" s="4" t="b">
        <f t="shared" si="36"/>
        <v>1</v>
      </c>
      <c r="F28" s="8">
        <v>0.31</v>
      </c>
      <c r="G28" s="8">
        <v>0.36</v>
      </c>
      <c r="H28" s="8">
        <v>0.11</v>
      </c>
      <c r="I28" s="8">
        <v>0.05</v>
      </c>
      <c r="J28" s="8">
        <v>0.04</v>
      </c>
      <c r="K28" s="8">
        <v>0.1</v>
      </c>
      <c r="L28" s="8">
        <v>0.03</v>
      </c>
      <c r="M28" s="8">
        <f t="shared" si="37"/>
        <v>0.31</v>
      </c>
      <c r="N28" s="8">
        <f t="shared" si="38"/>
        <v>0.36</v>
      </c>
      <c r="O28" s="8">
        <f t="shared" si="39"/>
        <v>0.11</v>
      </c>
      <c r="P28" s="8">
        <f t="shared" si="40"/>
        <v>0.05</v>
      </c>
      <c r="Q28" s="8">
        <f t="shared" si="41"/>
        <v>0.04</v>
      </c>
      <c r="R28" s="8">
        <f t="shared" si="42"/>
        <v>0.1</v>
      </c>
      <c r="S28" s="8">
        <f t="shared" si="43"/>
        <v>0.03</v>
      </c>
      <c r="T28" s="11">
        <f t="shared" si="17"/>
        <v>0.31232629471781337</v>
      </c>
      <c r="U28" s="11">
        <f t="shared" si="18"/>
        <v>0.376500347087692</v>
      </c>
      <c r="V28" s="11">
        <f t="shared" si="19"/>
        <v>0.10835068771794099</v>
      </c>
      <c r="W28" s="11">
        <f t="shared" si="20"/>
        <v>0.05132280769727515</v>
      </c>
      <c r="X28" s="11">
        <f t="shared" si="21"/>
        <v>0.03540936168151898</v>
      </c>
      <c r="Y28" s="11">
        <f t="shared" si="22"/>
        <v>0.08870649296138211</v>
      </c>
      <c r="Z28" s="11">
        <f t="shared" si="23"/>
        <v>0.027640362115395334</v>
      </c>
      <c r="AA28" s="11"/>
      <c r="AB28" s="11">
        <f t="shared" si="24"/>
        <v>5.4116471141263905E-06</v>
      </c>
      <c r="AC28" s="11">
        <f t="shared" si="25"/>
        <v>0.0002722614540143056</v>
      </c>
      <c r="AD28" s="11">
        <f t="shared" si="26"/>
        <v>2.720231003750716E-06</v>
      </c>
      <c r="AE28" s="11">
        <f t="shared" si="27"/>
        <v>1.7498202039703837E-06</v>
      </c>
      <c r="AF28" s="11">
        <f t="shared" si="28"/>
        <v>2.107396017110625E-05</v>
      </c>
      <c r="AG28" s="11">
        <f t="shared" si="29"/>
        <v>0.00012754330123131193</v>
      </c>
      <c r="AH28" s="11">
        <f t="shared" si="30"/>
        <v>5.567890946461578E-06</v>
      </c>
      <c r="AI28" s="11">
        <f t="shared" si="44"/>
        <v>0.0001562499999999989</v>
      </c>
      <c r="AJ28" s="11">
        <f t="shared" si="45"/>
        <v>0.0002250000000000004</v>
      </c>
      <c r="AK28" s="11">
        <f t="shared" si="46"/>
        <v>8.40277777777781E-05</v>
      </c>
      <c r="AL28" s="11">
        <f t="shared" si="47"/>
        <v>0.00017777777777777765</v>
      </c>
      <c r="AM28" s="11">
        <f t="shared" si="48"/>
        <v>1.1111111111111162E-05</v>
      </c>
      <c r="AN28" s="11">
        <f t="shared" si="49"/>
        <v>0.0004694444444444439</v>
      </c>
      <c r="AO28" s="11">
        <f t="shared" si="50"/>
        <v>3.3057851239669344E-06</v>
      </c>
    </row>
    <row r="29" spans="1:41" ht="15.75">
      <c r="A29" s="7">
        <v>41031</v>
      </c>
      <c r="B29" s="7">
        <f t="shared" si="35"/>
        <v>41031</v>
      </c>
      <c r="C29" t="s">
        <v>42</v>
      </c>
      <c r="D29" t="s">
        <v>43</v>
      </c>
      <c r="E29" s="4" t="b">
        <f t="shared" si="36"/>
        <v>1</v>
      </c>
      <c r="F29" s="8">
        <v>0.32</v>
      </c>
      <c r="G29" s="8">
        <v>0.37</v>
      </c>
      <c r="H29" s="8">
        <v>0.1</v>
      </c>
      <c r="I29" s="8">
        <v>0.05</v>
      </c>
      <c r="J29" s="8">
        <v>0.03</v>
      </c>
      <c r="K29" s="8">
        <v>0.1</v>
      </c>
      <c r="L29" s="8">
        <v>0.03</v>
      </c>
      <c r="M29" s="8">
        <f t="shared" si="37"/>
        <v>0.32</v>
      </c>
      <c r="N29" s="8">
        <f t="shared" si="38"/>
        <v>0.37</v>
      </c>
      <c r="O29" s="8">
        <f t="shared" si="39"/>
        <v>0.1</v>
      </c>
      <c r="P29" s="8">
        <f t="shared" si="40"/>
        <v>0.05</v>
      </c>
      <c r="Q29" s="8">
        <f t="shared" si="41"/>
        <v>0.03</v>
      </c>
      <c r="R29" s="8">
        <f t="shared" si="42"/>
        <v>0.1</v>
      </c>
      <c r="S29" s="8">
        <f t="shared" si="43"/>
        <v>0.03</v>
      </c>
      <c r="T29" s="11">
        <f t="shared" si="17"/>
        <v>0.31272504197339757</v>
      </c>
      <c r="U29" s="11">
        <f t="shared" si="18"/>
        <v>0.3764443691075807</v>
      </c>
      <c r="V29" s="11">
        <f t="shared" si="19"/>
        <v>0.1088851220457201</v>
      </c>
      <c r="W29" s="11">
        <f t="shared" si="20"/>
        <v>0.0507723104739739</v>
      </c>
      <c r="X29" s="11">
        <f t="shared" si="21"/>
        <v>0.03549254165052318</v>
      </c>
      <c r="Y29" s="11">
        <f t="shared" si="22"/>
        <v>0.08813605837530503</v>
      </c>
      <c r="Z29" s="11">
        <f t="shared" si="23"/>
        <v>0.02778517743683384</v>
      </c>
      <c r="AA29" s="11"/>
      <c r="AB29" s="11">
        <f t="shared" si="24"/>
        <v>5.2925014288827275E-05</v>
      </c>
      <c r="AC29" s="11">
        <f t="shared" si="25"/>
        <v>4.152989319474082E-05</v>
      </c>
      <c r="AD29" s="11">
        <f t="shared" si="26"/>
        <v>7.894539376734115E-05</v>
      </c>
      <c r="AE29" s="11">
        <f t="shared" si="27"/>
        <v>5.964634682097902E-07</v>
      </c>
      <c r="AF29" s="11">
        <f t="shared" si="28"/>
        <v>3.0168013782731903E-05</v>
      </c>
      <c r="AG29" s="11">
        <f t="shared" si="29"/>
        <v>0.00014075311087417014</v>
      </c>
      <c r="AH29" s="11">
        <f t="shared" si="30"/>
        <v>4.905438986309909E-06</v>
      </c>
      <c r="AI29" s="11">
        <f t="shared" si="44"/>
        <v>1.3223140495867939E-05</v>
      </c>
      <c r="AJ29" s="11">
        <f t="shared" si="45"/>
        <v>4.049586776859485E-05</v>
      </c>
      <c r="AK29" s="11">
        <f t="shared" si="46"/>
        <v>0.00039999999999999904</v>
      </c>
      <c r="AL29" s="11">
        <f t="shared" si="47"/>
        <v>0.0002115702479338844</v>
      </c>
      <c r="AM29" s="11">
        <f t="shared" si="48"/>
        <v>4.0495867768595036E-05</v>
      </c>
      <c r="AN29" s="11">
        <f t="shared" si="49"/>
        <v>0.0005586776859504119</v>
      </c>
      <c r="AO29" s="11">
        <f t="shared" si="50"/>
        <v>4.0000000000000345E-06</v>
      </c>
    </row>
    <row r="30" spans="1:41" ht="15.75">
      <c r="A30" s="7">
        <v>41026</v>
      </c>
      <c r="B30" s="7">
        <f t="shared" si="35"/>
        <v>41026</v>
      </c>
      <c r="C30" s="7" t="s">
        <v>46</v>
      </c>
      <c r="D30" s="7" t="s">
        <v>140</v>
      </c>
      <c r="E30" s="4" t="b">
        <f t="shared" si="36"/>
        <v>1</v>
      </c>
      <c r="F30" s="8">
        <v>0.32</v>
      </c>
      <c r="G30" s="8">
        <v>0.38</v>
      </c>
      <c r="H30" s="8">
        <v>0.1</v>
      </c>
      <c r="I30" s="8">
        <v>0.05</v>
      </c>
      <c r="J30" s="8">
        <v>0.04</v>
      </c>
      <c r="K30" s="8">
        <v>0.09</v>
      </c>
      <c r="L30" s="4"/>
      <c r="M30" s="8">
        <f t="shared" si="37"/>
        <v>0.32</v>
      </c>
      <c r="N30" s="8">
        <f t="shared" si="38"/>
        <v>0.38</v>
      </c>
      <c r="O30" s="8">
        <f t="shared" si="39"/>
        <v>0.1</v>
      </c>
      <c r="P30" s="8">
        <f t="shared" si="40"/>
        <v>0.05</v>
      </c>
      <c r="Q30" s="8">
        <f t="shared" si="41"/>
        <v>0.04</v>
      </c>
      <c r="R30" s="8">
        <f t="shared" si="42"/>
        <v>0.09</v>
      </c>
      <c r="S30" s="8">
        <f t="shared" si="43"/>
      </c>
      <c r="T30" s="11">
        <f t="shared" si="17"/>
        <v>0.3147187782513292</v>
      </c>
      <c r="U30" s="11">
        <f t="shared" si="18"/>
        <v>0.37616447920702534</v>
      </c>
      <c r="V30" s="11">
        <f t="shared" si="19"/>
        <v>0.11155729368462275</v>
      </c>
      <c r="W30" s="11">
        <f t="shared" si="20"/>
        <v>0.048019824357481866</v>
      </c>
      <c r="X30" s="11">
        <f t="shared" si="21"/>
        <v>0.03590844149554462</v>
      </c>
      <c r="Y30" s="11">
        <f t="shared" si="22"/>
        <v>0.08528388544491605</v>
      </c>
      <c r="Z30" s="11">
        <f t="shared" si="23"/>
      </c>
      <c r="AA30" s="11"/>
      <c r="AB30" s="11">
        <f t="shared" si="24"/>
        <v>2.7891303158633404E-05</v>
      </c>
      <c r="AC30" s="11">
        <f t="shared" si="25"/>
        <v>1.471121975334102E-05</v>
      </c>
      <c r="AD30" s="11">
        <f t="shared" si="26"/>
        <v>0.00013357103731262077</v>
      </c>
      <c r="AE30" s="11">
        <f t="shared" si="27"/>
        <v>3.921095575222115E-06</v>
      </c>
      <c r="AF30" s="11">
        <f t="shared" si="28"/>
        <v>1.6740850995381163E-05</v>
      </c>
      <c r="AG30" s="11">
        <f t="shared" si="29"/>
        <v>2.224173649667463E-05</v>
      </c>
      <c r="AH30" s="11">
        <f t="shared" si="30"/>
      </c>
      <c r="AI30" s="11">
        <f t="shared" si="44"/>
        <v>1.5999999999999586E-05</v>
      </c>
      <c r="AJ30" s="11">
        <f t="shared" si="45"/>
        <v>9.000000000000015E-06</v>
      </c>
      <c r="AK30" s="11">
        <f t="shared" si="46"/>
        <v>0.0004839999999999996</v>
      </c>
      <c r="AL30" s="11">
        <f t="shared" si="47"/>
        <v>0.00025599999999999977</v>
      </c>
      <c r="AM30" s="11">
        <f t="shared" si="48"/>
        <v>9.000000000000015E-06</v>
      </c>
      <c r="AN30" s="11">
        <f t="shared" si="49"/>
        <v>0.0002559999999999991</v>
      </c>
      <c r="AO30" s="11">
        <f t="shared" si="50"/>
      </c>
    </row>
    <row r="31" spans="1:41" ht="15.75">
      <c r="A31" s="7">
        <v>41021</v>
      </c>
      <c r="B31" s="7">
        <f t="shared" si="35"/>
        <v>41021</v>
      </c>
      <c r="C31" t="s">
        <v>123</v>
      </c>
      <c r="D31" t="s">
        <v>51</v>
      </c>
      <c r="E31" s="4" t="b">
        <f t="shared" si="36"/>
        <v>1</v>
      </c>
      <c r="F31" s="8">
        <v>0.31</v>
      </c>
      <c r="G31" s="8">
        <v>0.39</v>
      </c>
      <c r="H31" s="8">
        <v>0.11</v>
      </c>
      <c r="I31" s="8">
        <v>0.04</v>
      </c>
      <c r="J31" s="8">
        <v>0.03</v>
      </c>
      <c r="K31" s="8">
        <v>0.09</v>
      </c>
      <c r="L31" s="8">
        <v>0.03</v>
      </c>
      <c r="M31" s="8">
        <f t="shared" si="37"/>
        <v>0.31</v>
      </c>
      <c r="N31" s="8">
        <f t="shared" si="38"/>
        <v>0.39</v>
      </c>
      <c r="O31" s="8">
        <f t="shared" si="39"/>
        <v>0.11</v>
      </c>
      <c r="P31" s="8">
        <f t="shared" si="40"/>
        <v>0.04</v>
      </c>
      <c r="Q31" s="8">
        <f t="shared" si="41"/>
        <v>0.03</v>
      </c>
      <c r="R31" s="8">
        <f t="shared" si="42"/>
        <v>0.09</v>
      </c>
      <c r="S31" s="8">
        <f t="shared" si="43"/>
        <v>0.03</v>
      </c>
      <c r="T31" s="11">
        <f t="shared" si="17"/>
        <v>0.3167125145292573</v>
      </c>
      <c r="U31" s="11">
        <f t="shared" si="18"/>
        <v>0.37588458930646995</v>
      </c>
      <c r="V31" s="11">
        <f t="shared" si="19"/>
        <v>0.11422946532352185</v>
      </c>
      <c r="W31" s="11">
        <f t="shared" si="20"/>
        <v>0.04526733824098983</v>
      </c>
      <c r="X31" s="11">
        <f t="shared" si="21"/>
        <v>0.036324341340565613</v>
      </c>
      <c r="Y31" s="11">
        <f t="shared" si="22"/>
        <v>0.08243171251452708</v>
      </c>
      <c r="Z31" s="11">
        <f t="shared" si="23"/>
        <v>0.029233330651212697</v>
      </c>
      <c r="AA31" s="11"/>
      <c r="AB31" s="11">
        <f t="shared" si="24"/>
        <v>4.505785130549045E-05</v>
      </c>
      <c r="AC31" s="11">
        <f t="shared" si="25"/>
        <v>0.0001992448190470228</v>
      </c>
      <c r="AD31" s="11">
        <f t="shared" si="26"/>
        <v>1.7888376922873788E-05</v>
      </c>
      <c r="AE31" s="11">
        <f t="shared" si="27"/>
        <v>2.7744852144993824E-05</v>
      </c>
      <c r="AF31" s="11">
        <f t="shared" si="28"/>
        <v>3.9997293391987276E-05</v>
      </c>
      <c r="AG31" s="11">
        <f t="shared" si="29"/>
        <v>5.7278975462766E-05</v>
      </c>
      <c r="AH31" s="11">
        <f t="shared" si="30"/>
        <v>5.87781890369946E-07</v>
      </c>
      <c r="AI31" s="11">
        <f t="shared" si="44"/>
        <v>0.00020864197530864146</v>
      </c>
      <c r="AJ31" s="11">
        <f t="shared" si="45"/>
        <v>0.0001777777777777771</v>
      </c>
      <c r="AK31" s="11">
        <f t="shared" si="46"/>
        <v>0.00020864197530864146</v>
      </c>
      <c r="AL31" s="11">
        <f t="shared" si="47"/>
        <v>6.0493827160493743E-05</v>
      </c>
      <c r="AM31" s="11">
        <f t="shared" si="48"/>
        <v>4.444444444444446E-05</v>
      </c>
      <c r="AN31" s="11">
        <f t="shared" si="49"/>
        <v>0.0003160493827160485</v>
      </c>
      <c r="AO31" s="11">
        <f t="shared" si="50"/>
        <v>4.938271604938305E-06</v>
      </c>
    </row>
    <row r="32" spans="1:41" ht="15.75">
      <c r="A32" s="7">
        <v>41019</v>
      </c>
      <c r="B32" s="7">
        <f t="shared" si="35"/>
        <v>41019</v>
      </c>
      <c r="C32" t="s">
        <v>124</v>
      </c>
      <c r="D32" t="s">
        <v>32</v>
      </c>
      <c r="E32" s="4" t="b">
        <f t="shared" si="36"/>
        <v>1</v>
      </c>
      <c r="F32" s="8">
        <v>0.34</v>
      </c>
      <c r="G32" s="8">
        <v>0.37</v>
      </c>
      <c r="H32" s="8">
        <v>0.11</v>
      </c>
      <c r="I32" s="8">
        <v>0.04</v>
      </c>
      <c r="J32" s="8">
        <v>0.03</v>
      </c>
      <c r="K32" s="8">
        <v>0.08</v>
      </c>
      <c r="L32" s="8">
        <v>0.03</v>
      </c>
      <c r="M32" s="8">
        <f t="shared" si="37"/>
        <v>0.34</v>
      </c>
      <c r="N32" s="8">
        <f t="shared" si="38"/>
        <v>0.37</v>
      </c>
      <c r="O32" s="8">
        <f t="shared" si="39"/>
        <v>0.11</v>
      </c>
      <c r="P32" s="8">
        <f t="shared" si="40"/>
        <v>0.04</v>
      </c>
      <c r="Q32" s="8">
        <f t="shared" si="41"/>
        <v>0.03</v>
      </c>
      <c r="R32" s="8">
        <f t="shared" si="42"/>
        <v>0.08</v>
      </c>
      <c r="S32" s="8">
        <f t="shared" si="43"/>
        <v>0.03</v>
      </c>
      <c r="T32" s="11">
        <f t="shared" si="17"/>
        <v>0.3175100090404257</v>
      </c>
      <c r="U32" s="11">
        <f t="shared" si="18"/>
        <v>0.3757726333462479</v>
      </c>
      <c r="V32" s="11">
        <f t="shared" si="19"/>
        <v>0.11529833397908007</v>
      </c>
      <c r="W32" s="11">
        <f t="shared" si="20"/>
        <v>0.044166343794394436</v>
      </c>
      <c r="X32" s="11">
        <f t="shared" si="21"/>
        <v>0.036490701278574456</v>
      </c>
      <c r="Y32" s="11">
        <f t="shared" si="22"/>
        <v>0.08129084334237291</v>
      </c>
      <c r="Z32" s="11">
        <f t="shared" si="23"/>
        <v>0.029522961294087935</v>
      </c>
      <c r="AA32" s="11"/>
      <c r="AB32" s="11">
        <f t="shared" si="24"/>
        <v>0.0005057996933617348</v>
      </c>
      <c r="AC32" s="11">
        <f t="shared" si="25"/>
        <v>3.332329575021312E-05</v>
      </c>
      <c r="AD32" s="11">
        <f t="shared" si="26"/>
        <v>2.807234295387444E-05</v>
      </c>
      <c r="AE32" s="11">
        <f t="shared" si="27"/>
        <v>1.7358420613089018E-05</v>
      </c>
      <c r="AF32" s="11">
        <f t="shared" si="28"/>
        <v>4.212920308768809E-05</v>
      </c>
      <c r="AG32" s="11">
        <f t="shared" si="29"/>
        <v>1.6662765345484596E-06</v>
      </c>
      <c r="AH32" s="11">
        <f t="shared" si="30"/>
        <v>2.2756592693825669E-07</v>
      </c>
      <c r="AI32" s="11">
        <f t="shared" si="44"/>
        <v>0.00018906249999999956</v>
      </c>
      <c r="AJ32" s="11">
        <f t="shared" si="45"/>
        <v>2.5000000000000045E-05</v>
      </c>
      <c r="AK32" s="11">
        <f t="shared" si="46"/>
        <v>0.00026406250000000003</v>
      </c>
      <c r="AL32" s="11">
        <f t="shared" si="47"/>
        <v>7.656250000000008E-05</v>
      </c>
      <c r="AM32" s="11">
        <f t="shared" si="48"/>
        <v>5.625E-05</v>
      </c>
      <c r="AN32" s="11">
        <f t="shared" si="49"/>
        <v>9.99999999999999E-05</v>
      </c>
      <c r="AO32" s="11">
        <f t="shared" si="50"/>
        <v>6.250000000000011E-06</v>
      </c>
    </row>
    <row r="33" spans="1:41" ht="15.75">
      <c r="A33" s="7">
        <v>41017</v>
      </c>
      <c r="B33" s="7">
        <f t="shared" si="35"/>
        <v>41017</v>
      </c>
      <c r="C33" t="s">
        <v>22</v>
      </c>
      <c r="D33" t="s">
        <v>137</v>
      </c>
      <c r="E33" s="4" t="b">
        <f t="shared" si="36"/>
        <v>1</v>
      </c>
      <c r="F33" s="8">
        <v>0.32</v>
      </c>
      <c r="G33" s="8">
        <v>0.36</v>
      </c>
      <c r="H33" s="8">
        <v>0.13</v>
      </c>
      <c r="I33" s="8">
        <v>0.04</v>
      </c>
      <c r="J33" s="8">
        <v>0.04</v>
      </c>
      <c r="K33" s="8">
        <v>0.08</v>
      </c>
      <c r="L33" s="8">
        <v>0.03</v>
      </c>
      <c r="M33" s="8">
        <f t="shared" si="37"/>
        <v>0.32</v>
      </c>
      <c r="N33" s="8">
        <f t="shared" si="38"/>
        <v>0.36</v>
      </c>
      <c r="O33" s="8">
        <f t="shared" si="39"/>
        <v>0.13</v>
      </c>
      <c r="P33" s="8">
        <f t="shared" si="40"/>
        <v>0.04</v>
      </c>
      <c r="Q33" s="8">
        <f t="shared" si="41"/>
        <v>0.04</v>
      </c>
      <c r="R33" s="8">
        <f t="shared" si="42"/>
        <v>0.08</v>
      </c>
      <c r="S33" s="8">
        <f t="shared" si="43"/>
        <v>0.03</v>
      </c>
      <c r="T33" s="11">
        <f t="shared" si="17"/>
        <v>0.31830750355159765</v>
      </c>
      <c r="U33" s="11">
        <f t="shared" si="18"/>
        <v>0.3756606773860258</v>
      </c>
      <c r="V33" s="11">
        <f t="shared" si="19"/>
        <v>0.11636720263464184</v>
      </c>
      <c r="W33" s="11">
        <f t="shared" si="20"/>
        <v>0.04306534934779549</v>
      </c>
      <c r="X33" s="11">
        <f t="shared" si="21"/>
        <v>0.036657061216582854</v>
      </c>
      <c r="Y33" s="11">
        <f t="shared" si="22"/>
        <v>0.08014997417021519</v>
      </c>
      <c r="Z33" s="11">
        <f t="shared" si="23"/>
        <v>0.02981259193696406</v>
      </c>
      <c r="AA33" s="11"/>
      <c r="AB33" s="11">
        <f t="shared" si="24"/>
        <v>2.8645442278545977E-06</v>
      </c>
      <c r="AC33" s="11">
        <f t="shared" si="25"/>
        <v>0.000245256816189181</v>
      </c>
      <c r="AD33" s="11">
        <f t="shared" si="26"/>
        <v>0.00018585316400491646</v>
      </c>
      <c r="AE33" s="11">
        <f t="shared" si="27"/>
        <v>9.396366624030228E-06</v>
      </c>
      <c r="AF33" s="11">
        <f t="shared" si="28"/>
        <v>1.1175239709674516E-05</v>
      </c>
      <c r="AG33" s="11">
        <f t="shared" si="29"/>
        <v>2.2492251731733682E-08</v>
      </c>
      <c r="AH33" s="11">
        <f t="shared" si="30"/>
        <v>3.512178209088196E-08</v>
      </c>
      <c r="AI33" s="11">
        <f t="shared" si="44"/>
        <v>1.8367346938775474E-05</v>
      </c>
      <c r="AJ33" s="11">
        <f t="shared" si="45"/>
        <v>0.0002469387755102065</v>
      </c>
      <c r="AK33" s="11">
        <f t="shared" si="46"/>
        <v>2.040816326530582E-06</v>
      </c>
      <c r="AL33" s="11">
        <f t="shared" si="47"/>
        <v>0.00010000000000000005</v>
      </c>
      <c r="AM33" s="11">
        <f t="shared" si="48"/>
        <v>2.040816326530602E-06</v>
      </c>
      <c r="AN33" s="11">
        <f t="shared" si="49"/>
        <v>0.00013061224489795915</v>
      </c>
      <c r="AO33" s="11">
        <f t="shared" si="50"/>
        <v>8.163265306122447E-06</v>
      </c>
    </row>
    <row r="34" spans="1:41" ht="15.75">
      <c r="A34" s="7">
        <v>41013</v>
      </c>
      <c r="B34" s="7">
        <f t="shared" si="35"/>
        <v>41013</v>
      </c>
      <c r="C34" t="s">
        <v>17</v>
      </c>
      <c r="D34" t="s">
        <v>139</v>
      </c>
      <c r="E34" s="4" t="b">
        <f t="shared" si="36"/>
        <v>1</v>
      </c>
      <c r="F34" s="8">
        <v>0.29</v>
      </c>
      <c r="G34" s="8">
        <v>0.4</v>
      </c>
      <c r="H34" s="8">
        <v>0.1</v>
      </c>
      <c r="I34" s="8">
        <v>0.03</v>
      </c>
      <c r="J34" s="8">
        <v>0.03</v>
      </c>
      <c r="K34" s="8">
        <v>0.11</v>
      </c>
      <c r="L34" s="8">
        <v>0.03</v>
      </c>
      <c r="M34" s="8">
        <f t="shared" si="37"/>
        <v>0.29</v>
      </c>
      <c r="N34" s="8">
        <f t="shared" si="38"/>
        <v>0.4</v>
      </c>
      <c r="O34" s="8">
        <f t="shared" si="39"/>
        <v>0.1</v>
      </c>
      <c r="P34" s="8">
        <f t="shared" si="40"/>
        <v>0.03</v>
      </c>
      <c r="Q34" s="8">
        <f t="shared" si="41"/>
        <v>0.03</v>
      </c>
      <c r="R34" s="8">
        <f t="shared" si="42"/>
        <v>0.11</v>
      </c>
      <c r="S34" s="8">
        <f t="shared" si="43"/>
        <v>0.03</v>
      </c>
      <c r="T34" s="11">
        <f t="shared" si="17"/>
        <v>0.31990249257394154</v>
      </c>
      <c r="U34" s="11">
        <f t="shared" si="18"/>
        <v>0.3754367654655817</v>
      </c>
      <c r="V34" s="11">
        <f t="shared" si="19"/>
        <v>0.11850493994576183</v>
      </c>
      <c r="W34" s="11">
        <f t="shared" si="20"/>
        <v>0.04086336045460115</v>
      </c>
      <c r="X34" s="11">
        <f t="shared" si="21"/>
        <v>0.03698978109259965</v>
      </c>
      <c r="Y34" s="11">
        <f t="shared" si="22"/>
        <v>0.0778682358259033</v>
      </c>
      <c r="Z34" s="11">
        <f t="shared" si="23"/>
        <v>0.030391853222715426</v>
      </c>
      <c r="AA34" s="11"/>
      <c r="AB34" s="11">
        <f t="shared" si="24"/>
        <v>0.0008941590621346304</v>
      </c>
      <c r="AC34" s="11">
        <f t="shared" si="25"/>
        <v>0.0006033524907928414</v>
      </c>
      <c r="AD34" s="11">
        <f t="shared" si="26"/>
        <v>0.00034243280239625175</v>
      </c>
      <c r="AE34" s="11">
        <f t="shared" si="27"/>
        <v>0.00011801260036659213</v>
      </c>
      <c r="AF34" s="11">
        <f t="shared" si="28"/>
        <v>4.885703972246357E-05</v>
      </c>
      <c r="AG34" s="11">
        <f t="shared" si="29"/>
        <v>0.0010324502689397644</v>
      </c>
      <c r="AH34" s="11">
        <f t="shared" si="30"/>
        <v>1.5354894815246603E-07</v>
      </c>
      <c r="AI34" s="11">
        <f t="shared" si="44"/>
        <v>0.0012250000000000021</v>
      </c>
      <c r="AJ34" s="11">
        <f t="shared" si="45"/>
        <v>0.0004694444444444445</v>
      </c>
      <c r="AK34" s="11">
        <f t="shared" si="46"/>
        <v>0.0008027777777777787</v>
      </c>
      <c r="AL34" s="11">
        <f t="shared" si="47"/>
        <v>2.7777777777777788E-06</v>
      </c>
      <c r="AM34" s="11">
        <f t="shared" si="48"/>
        <v>6.944444444444453E-05</v>
      </c>
      <c r="AN34" s="11">
        <f t="shared" si="49"/>
        <v>0.001877777777777778</v>
      </c>
      <c r="AO34" s="11">
        <f t="shared" si="50"/>
        <v>1.1111111111111115E-05</v>
      </c>
    </row>
    <row r="35" spans="1:41" ht="15.75">
      <c r="A35" s="7">
        <v>40993</v>
      </c>
      <c r="B35" s="7">
        <f t="shared" si="35"/>
        <v>40993</v>
      </c>
      <c r="C35" t="s">
        <v>123</v>
      </c>
      <c r="D35" t="s">
        <v>51</v>
      </c>
      <c r="E35" s="4" t="b">
        <f t="shared" si="36"/>
        <v>1</v>
      </c>
      <c r="F35" s="8">
        <v>0.32</v>
      </c>
      <c r="G35" s="8">
        <v>0.4</v>
      </c>
      <c r="H35" s="8">
        <v>0.12</v>
      </c>
      <c r="I35" s="8">
        <v>0.04</v>
      </c>
      <c r="J35" s="8">
        <v>0.03</v>
      </c>
      <c r="K35" s="8">
        <v>0.05</v>
      </c>
      <c r="L35" s="8">
        <v>0.04</v>
      </c>
      <c r="M35" s="8">
        <f t="shared" si="37"/>
        <v>0.32</v>
      </c>
      <c r="N35" s="8">
        <f t="shared" si="38"/>
        <v>0.4</v>
      </c>
      <c r="O35" s="8">
        <f t="shared" si="39"/>
        <v>0.12</v>
      </c>
      <c r="P35" s="8">
        <f t="shared" si="40"/>
        <v>0.04</v>
      </c>
      <c r="Q35" s="8">
        <f t="shared" si="41"/>
        <v>0.03</v>
      </c>
      <c r="R35" s="8">
        <f t="shared" si="42"/>
        <v>0.05</v>
      </c>
      <c r="S35" s="8">
        <f t="shared" si="43"/>
        <v>0.04</v>
      </c>
      <c r="T35" s="11">
        <f t="shared" si="17"/>
        <v>0.3278774376856539</v>
      </c>
      <c r="U35" s="11">
        <f t="shared" si="18"/>
        <v>0.37431720586336015</v>
      </c>
      <c r="V35" s="11">
        <f t="shared" si="19"/>
        <v>0.12919362650135824</v>
      </c>
      <c r="W35" s="11">
        <f t="shared" si="20"/>
        <v>0.029853415988633003</v>
      </c>
      <c r="X35" s="11">
        <f t="shared" si="21"/>
        <v>0.03865338047268496</v>
      </c>
      <c r="Y35" s="11">
        <f t="shared" si="22"/>
        <v>0.06645954410435095</v>
      </c>
      <c r="Z35" s="11">
        <f t="shared" si="23"/>
        <v>0.03328815965147314</v>
      </c>
      <c r="AA35" s="11"/>
      <c r="AB35" s="11">
        <f t="shared" si="24"/>
        <v>6.205402449136042E-05</v>
      </c>
      <c r="AC35" s="11">
        <f t="shared" si="25"/>
        <v>0.0006596059146650236</v>
      </c>
      <c r="AD35" s="11">
        <f t="shared" si="26"/>
        <v>8.452276824647661E-05</v>
      </c>
      <c r="AE35" s="11">
        <f t="shared" si="27"/>
        <v>0.0001029531670997284</v>
      </c>
      <c r="AF35" s="11">
        <f t="shared" si="28"/>
        <v>7.488099360504542E-05</v>
      </c>
      <c r="AG35" s="11">
        <f t="shared" si="29"/>
        <v>0.00027091659212307416</v>
      </c>
      <c r="AH35" s="11">
        <f t="shared" si="30"/>
        <v>4.504880086411321E-05</v>
      </c>
      <c r="AI35" s="11">
        <f t="shared" si="44"/>
        <v>0.00014400000000000025</v>
      </c>
      <c r="AJ35" s="11">
        <f t="shared" si="45"/>
        <v>0.0006760000000000013</v>
      </c>
      <c r="AK35" s="11">
        <f t="shared" si="46"/>
        <v>0.00019600000000000035</v>
      </c>
      <c r="AL35" s="11">
        <f t="shared" si="47"/>
        <v>0.00014399999999999992</v>
      </c>
      <c r="AM35" s="11">
        <f t="shared" si="48"/>
        <v>0.00010000000000000005</v>
      </c>
      <c r="AN35" s="11">
        <f t="shared" si="49"/>
        <v>6.399999999999989E-05</v>
      </c>
      <c r="AO35" s="11">
        <f t="shared" si="50"/>
        <v>3.599999999999998E-05</v>
      </c>
    </row>
    <row r="36" spans="1:41" ht="15.75">
      <c r="A36" s="7">
        <v>40989</v>
      </c>
      <c r="B36" s="7">
        <f t="shared" si="35"/>
        <v>40989</v>
      </c>
      <c r="C36" t="s">
        <v>42</v>
      </c>
      <c r="D36" t="s">
        <v>138</v>
      </c>
      <c r="E36" s="4" t="b">
        <f t="shared" si="36"/>
        <v>1</v>
      </c>
      <c r="F36" s="8">
        <v>0.33</v>
      </c>
      <c r="G36" s="8">
        <v>0.39</v>
      </c>
      <c r="H36" s="8">
        <v>0.11</v>
      </c>
      <c r="I36" s="8">
        <v>0.04</v>
      </c>
      <c r="J36" s="8">
        <v>0.04</v>
      </c>
      <c r="K36" s="8">
        <v>0.06</v>
      </c>
      <c r="L36" s="8">
        <v>0.03</v>
      </c>
      <c r="M36" s="8">
        <f t="shared" si="37"/>
        <v>0.33</v>
      </c>
      <c r="N36" s="8">
        <f t="shared" si="38"/>
        <v>0.39</v>
      </c>
      <c r="O36" s="8">
        <f t="shared" si="39"/>
        <v>0.11</v>
      </c>
      <c r="P36" s="8">
        <f t="shared" si="40"/>
        <v>0.04</v>
      </c>
      <c r="Q36" s="8">
        <f t="shared" si="41"/>
        <v>0.04</v>
      </c>
      <c r="R36" s="8">
        <f t="shared" si="42"/>
        <v>0.06</v>
      </c>
      <c r="S36" s="8">
        <f t="shared" si="43"/>
        <v>0.03</v>
      </c>
      <c r="T36" s="11">
        <f t="shared" si="17"/>
        <v>0.3294724267079978</v>
      </c>
      <c r="U36" s="11">
        <f t="shared" si="18"/>
        <v>0.374093293942916</v>
      </c>
      <c r="V36" s="11">
        <f t="shared" si="19"/>
        <v>0.13133136381247823</v>
      </c>
      <c r="W36" s="11">
        <f t="shared" si="20"/>
        <v>0.027651427095438663</v>
      </c>
      <c r="X36" s="11">
        <f t="shared" si="21"/>
        <v>0.0389861003487022</v>
      </c>
      <c r="Y36" s="11">
        <f t="shared" si="22"/>
        <v>0.06417780576003906</v>
      </c>
      <c r="Z36" s="11">
        <f t="shared" si="23"/>
        <v>0.0338674209372245</v>
      </c>
      <c r="AA36" s="11"/>
      <c r="AB36" s="11">
        <f t="shared" si="24"/>
        <v>2.783335784340424E-07</v>
      </c>
      <c r="AC36" s="11">
        <f t="shared" si="25"/>
        <v>0.0002530232975864727</v>
      </c>
      <c r="AD36" s="11">
        <f t="shared" si="26"/>
        <v>0.00045502708210030577</v>
      </c>
      <c r="AE36" s="11">
        <f t="shared" si="27"/>
        <v>0.00015248725277926644</v>
      </c>
      <c r="AF36" s="11">
        <f t="shared" si="28"/>
        <v>1.0279925029017986E-06</v>
      </c>
      <c r="AG36" s="11">
        <f t="shared" si="29"/>
        <v>1.74540609686156E-05</v>
      </c>
      <c r="AH36" s="11">
        <f t="shared" si="30"/>
        <v>1.4956944705682452E-05</v>
      </c>
      <c r="AI36" s="11">
        <f t="shared" si="44"/>
        <v>2.5000000000000045E-05</v>
      </c>
      <c r="AJ36" s="11">
        <f t="shared" si="45"/>
        <v>0.0005062499999999985</v>
      </c>
      <c r="AK36" s="11">
        <f t="shared" si="46"/>
        <v>0.0007562500000000006</v>
      </c>
      <c r="AL36" s="11">
        <f t="shared" si="47"/>
        <v>0.000225</v>
      </c>
      <c r="AM36" s="11">
        <f t="shared" si="48"/>
        <v>6.249999999999977E-06</v>
      </c>
      <c r="AN36" s="11">
        <f t="shared" si="49"/>
        <v>0</v>
      </c>
      <c r="AO36" s="11">
        <f t="shared" si="50"/>
        <v>6.250000000000011E-06</v>
      </c>
    </row>
    <row r="37" spans="1:41" ht="15.75">
      <c r="A37" s="7">
        <v>40983</v>
      </c>
      <c r="B37" s="7">
        <f t="shared" si="35"/>
        <v>40983</v>
      </c>
      <c r="C37" t="s">
        <v>124</v>
      </c>
      <c r="D37" t="s">
        <v>32</v>
      </c>
      <c r="E37" s="4" t="b">
        <f t="shared" si="36"/>
        <v>1</v>
      </c>
      <c r="F37" s="8">
        <v>0.34</v>
      </c>
      <c r="G37" s="8">
        <v>0.37</v>
      </c>
      <c r="H37" s="8">
        <v>0.13</v>
      </c>
      <c r="I37" s="8">
        <v>0.02</v>
      </c>
      <c r="J37" s="8">
        <v>0.04</v>
      </c>
      <c r="K37" s="8">
        <v>0.06</v>
      </c>
      <c r="L37" s="8">
        <v>0.04</v>
      </c>
      <c r="M37" s="8">
        <f t="shared" si="37"/>
        <v>0.34</v>
      </c>
      <c r="N37" s="8">
        <f t="shared" si="38"/>
        <v>0.37</v>
      </c>
      <c r="O37" s="8">
        <f t="shared" si="39"/>
        <v>0.13</v>
      </c>
      <c r="P37" s="8">
        <f t="shared" si="40"/>
        <v>0.02</v>
      </c>
      <c r="Q37" s="8">
        <f t="shared" si="41"/>
        <v>0.04</v>
      </c>
      <c r="R37" s="8">
        <f t="shared" si="42"/>
        <v>0.06</v>
      </c>
      <c r="S37" s="8">
        <f t="shared" si="43"/>
        <v>0.04</v>
      </c>
      <c r="T37" s="11">
        <f t="shared" si="17"/>
        <v>0.33186491024151366</v>
      </c>
      <c r="U37" s="11">
        <f t="shared" si="18"/>
        <v>0.3737574260622494</v>
      </c>
      <c r="V37" s="11">
        <f t="shared" si="19"/>
        <v>0.13453796977915644</v>
      </c>
      <c r="W37" s="11">
        <f t="shared" si="20"/>
        <v>0.02434844375564893</v>
      </c>
      <c r="X37" s="11">
        <f t="shared" si="21"/>
        <v>0.03948518016272784</v>
      </c>
      <c r="Y37" s="11">
        <f t="shared" si="22"/>
        <v>0.060755198243573005</v>
      </c>
      <c r="Z37" s="11">
        <f t="shared" si="23"/>
        <v>0.03473631286585199</v>
      </c>
      <c r="AA37" s="11"/>
      <c r="AB37" s="11">
        <f t="shared" si="24"/>
        <v>6.61796853786298E-05</v>
      </c>
      <c r="AC37" s="11">
        <f t="shared" si="25"/>
        <v>1.4118250613270885E-05</v>
      </c>
      <c r="AD37" s="11">
        <f t="shared" si="26"/>
        <v>2.0593169716537117E-05</v>
      </c>
      <c r="AE37" s="11">
        <f t="shared" si="27"/>
        <v>1.8908963096042166E-05</v>
      </c>
      <c r="AF37" s="11">
        <f t="shared" si="28"/>
        <v>2.6503946484893434E-07</v>
      </c>
      <c r="AG37" s="11">
        <f t="shared" si="29"/>
        <v>5.703243870957557E-07</v>
      </c>
      <c r="AH37" s="11">
        <f t="shared" si="30"/>
        <v>2.770640224619527E-05</v>
      </c>
      <c r="AI37" s="11">
        <f t="shared" si="44"/>
        <v>1.1111111111111254E-05</v>
      </c>
      <c r="AJ37" s="11">
        <f t="shared" si="45"/>
        <v>9.999999999999907E-05</v>
      </c>
      <c r="AK37" s="11">
        <f t="shared" si="46"/>
        <v>0.0002777777777777786</v>
      </c>
      <c r="AL37" s="11">
        <f t="shared" si="47"/>
        <v>0</v>
      </c>
      <c r="AM37" s="11">
        <f t="shared" si="48"/>
        <v>1.1111111111111115E-05</v>
      </c>
      <c r="AN37" s="11">
        <f t="shared" si="49"/>
        <v>0</v>
      </c>
      <c r="AO37" s="11">
        <f t="shared" si="50"/>
        <v>4.444444444444446E-05</v>
      </c>
    </row>
    <row r="38" spans="1:41" ht="15.75">
      <c r="A38" s="7">
        <v>40982</v>
      </c>
      <c r="B38" s="7">
        <f t="shared" si="35"/>
        <v>40982</v>
      </c>
      <c r="C38" t="s">
        <v>123</v>
      </c>
      <c r="D38" t="s">
        <v>37</v>
      </c>
      <c r="E38" s="4" t="b">
        <f t="shared" si="36"/>
        <v>1</v>
      </c>
      <c r="F38" s="8">
        <v>0.34</v>
      </c>
      <c r="G38" s="8">
        <v>0.38</v>
      </c>
      <c r="H38" s="8">
        <v>0.14</v>
      </c>
      <c r="I38" s="8">
        <v>0.02</v>
      </c>
      <c r="J38" s="8">
        <v>0.04</v>
      </c>
      <c r="K38" s="8">
        <v>0.05</v>
      </c>
      <c r="L38" s="8">
        <v>0.03</v>
      </c>
      <c r="M38" s="8">
        <f t="shared" si="37"/>
        <v>0.34</v>
      </c>
      <c r="N38" s="8">
        <f t="shared" si="38"/>
        <v>0.38</v>
      </c>
      <c r="O38" s="8">
        <f t="shared" si="39"/>
        <v>0.14</v>
      </c>
      <c r="P38" s="8">
        <f t="shared" si="40"/>
        <v>0.02</v>
      </c>
      <c r="Q38" s="8">
        <f t="shared" si="41"/>
        <v>0.04</v>
      </c>
      <c r="R38" s="8">
        <f t="shared" si="42"/>
        <v>0.05</v>
      </c>
      <c r="S38" s="8">
        <f t="shared" si="43"/>
        <v>0.03</v>
      </c>
      <c r="T38" s="11">
        <f t="shared" si="17"/>
        <v>0.33226365749709785</v>
      </c>
      <c r="U38" s="11">
        <f t="shared" si="18"/>
        <v>0.37370144808213857</v>
      </c>
      <c r="V38" s="11">
        <f t="shared" si="19"/>
        <v>0.1350724041069391</v>
      </c>
      <c r="W38" s="11">
        <f t="shared" si="20"/>
        <v>0.023797946532351233</v>
      </c>
      <c r="X38" s="11">
        <f t="shared" si="21"/>
        <v>0.03956836013173204</v>
      </c>
      <c r="Y38" s="11">
        <f t="shared" si="22"/>
        <v>0.06018476365749592</v>
      </c>
      <c r="Z38" s="11">
        <f t="shared" si="23"/>
        <v>0.03488112818728961</v>
      </c>
      <c r="AA38" s="11"/>
      <c r="AB38" s="11">
        <f t="shared" si="24"/>
        <v>5.9850995322210635E-05</v>
      </c>
      <c r="AC38" s="11">
        <f t="shared" si="25"/>
        <v>3.967175626199601E-05</v>
      </c>
      <c r="AD38" s="11">
        <f t="shared" si="26"/>
        <v>2.4281201285310746E-05</v>
      </c>
      <c r="AE38" s="11">
        <f t="shared" si="27"/>
        <v>1.4424397862598752E-05</v>
      </c>
      <c r="AF38" s="11">
        <f t="shared" si="28"/>
        <v>1.8631297587838362E-07</v>
      </c>
      <c r="AG38" s="11">
        <f t="shared" si="29"/>
        <v>0.00010372941075904964</v>
      </c>
      <c r="AH38" s="11">
        <f t="shared" si="30"/>
        <v>2.3825412380753182E-05</v>
      </c>
      <c r="AI38" s="11">
        <f t="shared" si="44"/>
        <v>2.5000000000000045E-05</v>
      </c>
      <c r="AJ38" s="11">
        <f t="shared" si="45"/>
        <v>0.0006250000000000011</v>
      </c>
      <c r="AK38" s="11">
        <f t="shared" si="46"/>
        <v>0.0002250000000000004</v>
      </c>
      <c r="AL38" s="11">
        <f t="shared" si="47"/>
        <v>0</v>
      </c>
      <c r="AM38" s="11">
        <f t="shared" si="48"/>
        <v>2.4999999999999974E-05</v>
      </c>
      <c r="AN38" s="11">
        <f t="shared" si="49"/>
        <v>0.00010000000000000005</v>
      </c>
      <c r="AO38" s="11">
        <f t="shared" si="50"/>
        <v>0</v>
      </c>
    </row>
    <row r="39" spans="1:41" ht="15.75">
      <c r="A39" s="7">
        <v>40982</v>
      </c>
      <c r="B39" s="7">
        <f t="shared" si="35"/>
        <v>40982</v>
      </c>
      <c r="C39" t="s">
        <v>22</v>
      </c>
      <c r="D39" t="s">
        <v>137</v>
      </c>
      <c r="E39" s="4" t="b">
        <f t="shared" si="36"/>
        <v>1</v>
      </c>
      <c r="F39" s="8">
        <v>0.33</v>
      </c>
      <c r="G39" s="8">
        <v>0.33</v>
      </c>
      <c r="H39" s="8">
        <v>0.17</v>
      </c>
      <c r="I39" s="8">
        <v>0.02</v>
      </c>
      <c r="J39" s="8">
        <v>0.05</v>
      </c>
      <c r="K39" s="8">
        <v>0.07</v>
      </c>
      <c r="L39" s="8">
        <v>0.03</v>
      </c>
      <c r="M39" s="8">
        <f t="shared" si="37"/>
        <v>0.33</v>
      </c>
      <c r="N39" s="8">
        <f t="shared" si="38"/>
        <v>0.33</v>
      </c>
      <c r="O39" s="8">
        <f t="shared" si="39"/>
        <v>0.17</v>
      </c>
      <c r="P39" s="8">
        <f t="shared" si="40"/>
        <v>0.02</v>
      </c>
      <c r="Q39" s="8">
        <f t="shared" si="41"/>
        <v>0.05</v>
      </c>
      <c r="R39" s="8">
        <f t="shared" si="42"/>
        <v>0.07</v>
      </c>
      <c r="S39" s="8">
        <f t="shared" si="43"/>
        <v>0.03</v>
      </c>
      <c r="T39" s="11">
        <f t="shared" si="17"/>
        <v>0.33226365749709785</v>
      </c>
      <c r="U39" s="11">
        <f t="shared" si="18"/>
        <v>0.37370144808213857</v>
      </c>
      <c r="V39" s="11">
        <f t="shared" si="19"/>
        <v>0.1350724041069391</v>
      </c>
      <c r="W39" s="11">
        <f t="shared" si="20"/>
        <v>0.023797946532351233</v>
      </c>
      <c r="X39" s="11">
        <f t="shared" si="21"/>
        <v>0.03956836013173204</v>
      </c>
      <c r="Y39" s="11">
        <f t="shared" si="22"/>
        <v>0.06018476365749592</v>
      </c>
      <c r="Z39" s="11">
        <f t="shared" si="23"/>
        <v>0.03488112818728961</v>
      </c>
      <c r="AA39" s="11"/>
      <c r="AB39" s="11">
        <f t="shared" si="24"/>
        <v>5.1241452641672455E-06</v>
      </c>
      <c r="AC39" s="11">
        <f t="shared" si="25"/>
        <v>0.0019098165644758512</v>
      </c>
      <c r="AD39" s="11">
        <f t="shared" si="26"/>
        <v>0.0012199369548689652</v>
      </c>
      <c r="AE39" s="11">
        <f t="shared" si="27"/>
        <v>1.4424397862598752E-05</v>
      </c>
      <c r="AF39" s="11">
        <f t="shared" si="28"/>
        <v>0.00010881911034123767</v>
      </c>
      <c r="AG39" s="11">
        <f t="shared" si="29"/>
        <v>9.633886445921298E-05</v>
      </c>
      <c r="AH39" s="11">
        <f t="shared" si="30"/>
        <v>2.3825412380753182E-05</v>
      </c>
      <c r="AI39" s="11">
        <f t="shared" si="44"/>
        <v>0</v>
      </c>
      <c r="AJ39" s="11">
        <f t="shared" si="45"/>
        <v>0</v>
      </c>
      <c r="AK39" s="11">
        <f t="shared" si="46"/>
        <v>0</v>
      </c>
      <c r="AL39" s="11">
        <f t="shared" si="47"/>
        <v>0</v>
      </c>
      <c r="AM39" s="11">
        <f t="shared" si="48"/>
        <v>0</v>
      </c>
      <c r="AN39" s="11">
        <f t="shared" si="49"/>
        <v>0</v>
      </c>
      <c r="AO39" s="11">
        <f t="shared" si="50"/>
        <v>0</v>
      </c>
    </row>
    <row r="40" spans="1:34" ht="15.75">
      <c r="A40" s="7">
        <v>40982</v>
      </c>
      <c r="B40" s="7">
        <f t="shared" si="35"/>
        <v>40982</v>
      </c>
      <c r="C40" s="7"/>
      <c r="D40" s="7"/>
      <c r="E40" s="4"/>
      <c r="F40" s="4"/>
      <c r="G40" s="4"/>
      <c r="H40" s="4"/>
      <c r="I40" s="4"/>
      <c r="J40" s="4"/>
      <c r="K40" s="4"/>
      <c r="L40" s="4"/>
      <c r="M40" s="8"/>
      <c r="N40" s="8"/>
      <c r="O40" s="8"/>
      <c r="P40" s="8"/>
      <c r="Q40" s="8"/>
      <c r="R40" s="8"/>
      <c r="S40" s="8"/>
      <c r="T40" s="11">
        <f aca="true" t="shared" si="51" ref="T40:T87">$B40*AB$6+AB$4</f>
        <v>0.33226365749709785</v>
      </c>
      <c r="U40" s="11">
        <f aca="true" t="shared" si="52" ref="U40:U96">$B40*AC$6+AC$4</f>
        <v>0.37370144808213857</v>
      </c>
      <c r="V40" s="11">
        <f aca="true" t="shared" si="53" ref="V40:V96">$B40*AD$6+AD$4</f>
        <v>0.1350724041069391</v>
      </c>
      <c r="W40" s="11">
        <f aca="true" t="shared" si="54" ref="W40:W96">$B40*AE$6+AE$4</f>
        <v>0.023797946532351233</v>
      </c>
      <c r="X40" s="11">
        <f aca="true" t="shared" si="55" ref="X40:X96">$B40*AF$6+AF$4</f>
        <v>0.03956836013173204</v>
      </c>
      <c r="Y40" s="11">
        <f aca="true" t="shared" si="56" ref="Y40:Y96">$B40*AG$6+AG$4</f>
        <v>0.06018476365749592</v>
      </c>
      <c r="Z40" s="11">
        <f aca="true" t="shared" si="57" ref="Z40:Z96">$B40*AH$6+AH$4</f>
        <v>0.03488112818728961</v>
      </c>
      <c r="AA40" s="11"/>
      <c r="AB40" t="s">
        <v>120</v>
      </c>
      <c r="AC40" t="s">
        <v>120</v>
      </c>
      <c r="AD40" t="s">
        <v>120</v>
      </c>
      <c r="AE40" t="s">
        <v>120</v>
      </c>
      <c r="AF40" t="s">
        <v>120</v>
      </c>
      <c r="AG40" t="s">
        <v>120</v>
      </c>
      <c r="AH40" t="s">
        <v>120</v>
      </c>
    </row>
    <row r="41" spans="1:27" ht="15.75">
      <c r="A41" s="12">
        <f>A40+1</f>
        <v>40983</v>
      </c>
      <c r="B41" s="7">
        <f t="shared" si="35"/>
        <v>40983</v>
      </c>
      <c r="C41" s="7"/>
      <c r="D41" s="7"/>
      <c r="E41" s="4"/>
      <c r="F41" s="4"/>
      <c r="G41" s="4"/>
      <c r="H41" s="4"/>
      <c r="I41" s="4"/>
      <c r="J41" s="4"/>
      <c r="K41" s="4"/>
      <c r="L41" s="4"/>
      <c r="M41" s="8"/>
      <c r="N41" s="8"/>
      <c r="O41" s="8"/>
      <c r="P41" s="8"/>
      <c r="Q41" s="8"/>
      <c r="R41" s="8"/>
      <c r="S41" s="8"/>
      <c r="T41" s="11">
        <f t="shared" si="51"/>
        <v>0.33186491024151366</v>
      </c>
      <c r="U41" s="11">
        <f t="shared" si="52"/>
        <v>0.3737574260622494</v>
      </c>
      <c r="V41" s="11">
        <f t="shared" si="53"/>
        <v>0.13453796977915644</v>
      </c>
      <c r="W41" s="11">
        <f t="shared" si="54"/>
        <v>0.02434844375564893</v>
      </c>
      <c r="X41" s="11">
        <f t="shared" si="55"/>
        <v>0.03948518016272784</v>
      </c>
      <c r="Y41" s="11">
        <f t="shared" si="56"/>
        <v>0.060755198243573005</v>
      </c>
      <c r="Z41" s="11">
        <f t="shared" si="57"/>
        <v>0.03473631286585199</v>
      </c>
      <c r="AA41" s="11"/>
    </row>
    <row r="42" spans="1:35" ht="15.75">
      <c r="A42" s="12">
        <f aca="true" t="shared" si="58" ref="A42:A98">A41+1</f>
        <v>40984</v>
      </c>
      <c r="B42" s="7">
        <f t="shared" si="35"/>
        <v>40984</v>
      </c>
      <c r="C42" s="7"/>
      <c r="D42" s="7"/>
      <c r="E42" s="4"/>
      <c r="F42" s="4"/>
      <c r="G42" s="4"/>
      <c r="H42" s="4"/>
      <c r="I42" s="4"/>
      <c r="J42" s="4"/>
      <c r="K42" s="4"/>
      <c r="L42" s="4"/>
      <c r="M42" s="8"/>
      <c r="N42" s="8"/>
      <c r="O42" s="8"/>
      <c r="P42" s="8"/>
      <c r="Q42" s="8"/>
      <c r="R42" s="8"/>
      <c r="S42" s="8"/>
      <c r="T42" s="11">
        <f t="shared" si="51"/>
        <v>0.3314661629859259</v>
      </c>
      <c r="U42" s="11">
        <f t="shared" si="52"/>
        <v>0.37381340404236063</v>
      </c>
      <c r="V42" s="11">
        <f t="shared" si="53"/>
        <v>0.13400353545137733</v>
      </c>
      <c r="W42" s="11">
        <f t="shared" si="54"/>
        <v>0.024898940978946627</v>
      </c>
      <c r="X42" s="11">
        <f t="shared" si="55"/>
        <v>0.03940200019372364</v>
      </c>
      <c r="Y42" s="11">
        <f t="shared" si="56"/>
        <v>0.06132563282965009</v>
      </c>
      <c r="Z42" s="11">
        <f t="shared" si="57"/>
        <v>0.034591497544413485</v>
      </c>
      <c r="AA42" s="12"/>
      <c r="AB42" s="11"/>
      <c r="AC42" s="11"/>
      <c r="AD42" s="11"/>
      <c r="AE42" s="11"/>
      <c r="AF42" s="11"/>
      <c r="AG42" s="11"/>
      <c r="AH42" s="11"/>
      <c r="AI42" s="11"/>
    </row>
    <row r="43" spans="1:35" ht="15.75">
      <c r="A43" s="12">
        <f t="shared" si="58"/>
        <v>40985</v>
      </c>
      <c r="B43" s="7">
        <f t="shared" si="35"/>
        <v>40985</v>
      </c>
      <c r="C43" s="7"/>
      <c r="D43" s="7"/>
      <c r="E43" s="4"/>
      <c r="F43" s="4"/>
      <c r="G43" s="4"/>
      <c r="H43" s="4"/>
      <c r="I43" s="4"/>
      <c r="J43" s="4"/>
      <c r="K43" s="4"/>
      <c r="L43" s="4"/>
      <c r="M43" s="8"/>
      <c r="N43" s="8"/>
      <c r="O43" s="8"/>
      <c r="P43" s="8"/>
      <c r="Q43" s="8"/>
      <c r="R43" s="8"/>
      <c r="S43" s="8"/>
      <c r="T43" s="11">
        <f t="shared" si="51"/>
        <v>0.3310674157303417</v>
      </c>
      <c r="U43" s="11">
        <f t="shared" si="52"/>
        <v>0.37386938202247144</v>
      </c>
      <c r="V43" s="11">
        <f t="shared" si="53"/>
        <v>0.13346910112359822</v>
      </c>
      <c r="W43" s="11">
        <f t="shared" si="54"/>
        <v>0.025449438202244323</v>
      </c>
      <c r="X43" s="11">
        <f t="shared" si="55"/>
        <v>0.039318820224719</v>
      </c>
      <c r="Y43" s="11">
        <f t="shared" si="56"/>
        <v>0.061896067415727174</v>
      </c>
      <c r="Z43" s="11">
        <f t="shared" si="57"/>
        <v>0.034446682222975866</v>
      </c>
      <c r="AA43" s="12"/>
      <c r="AB43" s="11"/>
      <c r="AC43" s="11"/>
      <c r="AD43" s="11"/>
      <c r="AE43" s="11"/>
      <c r="AF43" s="11"/>
      <c r="AG43" s="11"/>
      <c r="AH43" s="11"/>
      <c r="AI43" s="11"/>
    </row>
    <row r="44" spans="1:27" ht="15.75">
      <c r="A44" s="12">
        <f t="shared" si="58"/>
        <v>40986</v>
      </c>
      <c r="B44" s="7">
        <f t="shared" si="35"/>
        <v>40986</v>
      </c>
      <c r="C44" s="7"/>
      <c r="D44" s="7"/>
      <c r="E44" s="4"/>
      <c r="F44" s="4"/>
      <c r="G44" s="4"/>
      <c r="H44" s="4"/>
      <c r="I44" s="4"/>
      <c r="J44" s="4"/>
      <c r="K44" s="4"/>
      <c r="L44" s="4"/>
      <c r="M44" s="8"/>
      <c r="N44" s="8"/>
      <c r="O44" s="8"/>
      <c r="P44" s="8"/>
      <c r="Q44" s="8"/>
      <c r="R44" s="8"/>
      <c r="S44" s="8"/>
      <c r="T44" s="11">
        <f t="shared" si="51"/>
        <v>0.33066866847475396</v>
      </c>
      <c r="U44" s="11">
        <f t="shared" si="52"/>
        <v>0.3739253600025827</v>
      </c>
      <c r="V44" s="11">
        <f t="shared" si="53"/>
        <v>0.1329346667958191</v>
      </c>
      <c r="W44" s="11">
        <f t="shared" si="54"/>
        <v>0.025999935425545573</v>
      </c>
      <c r="X44" s="11">
        <f t="shared" si="55"/>
        <v>0.0392356402557148</v>
      </c>
      <c r="Y44" s="11">
        <f t="shared" si="56"/>
        <v>0.06246650200180426</v>
      </c>
      <c r="Z44" s="11">
        <f t="shared" si="57"/>
        <v>0.03430186690153825</v>
      </c>
      <c r="AA44" s="11" t="s">
        <v>134</v>
      </c>
    </row>
    <row r="45" spans="1:34" ht="15.75">
      <c r="A45" s="12">
        <f t="shared" si="58"/>
        <v>40987</v>
      </c>
      <c r="B45" s="7">
        <f t="shared" si="35"/>
        <v>40987</v>
      </c>
      <c r="C45" s="7"/>
      <c r="D45" s="7"/>
      <c r="E45" s="4"/>
      <c r="F45" s="4"/>
      <c r="G45" s="4"/>
      <c r="H45" s="4"/>
      <c r="I45" s="4"/>
      <c r="J45" s="4"/>
      <c r="K45" s="4"/>
      <c r="L45" s="4"/>
      <c r="M45" s="8"/>
      <c r="N45" s="8"/>
      <c r="O45" s="8"/>
      <c r="P45" s="8"/>
      <c r="Q45" s="8"/>
      <c r="R45" s="8"/>
      <c r="S45" s="8"/>
      <c r="T45" s="11">
        <f t="shared" si="51"/>
        <v>0.33026992121916976</v>
      </c>
      <c r="U45" s="11">
        <f t="shared" si="52"/>
        <v>0.37398133798269395</v>
      </c>
      <c r="V45" s="11">
        <f t="shared" si="53"/>
        <v>0.13240023246804</v>
      </c>
      <c r="W45" s="11">
        <f t="shared" si="54"/>
        <v>0.02655043264884327</v>
      </c>
      <c r="X45" s="11">
        <f t="shared" si="55"/>
        <v>0.0391524602867106</v>
      </c>
      <c r="Y45" s="11">
        <f t="shared" si="56"/>
        <v>0.0630369365878849</v>
      </c>
      <c r="Z45" s="11">
        <f t="shared" si="57"/>
        <v>0.03415705158010063</v>
      </c>
      <c r="AA45" s="12">
        <f>A20</f>
        <v>41042</v>
      </c>
      <c r="AB45" s="11">
        <f aca="true" t="shared" si="59" ref="AB45:AH45">IF(AB$4+AB$6*$AA45+AB$18*AB$2*SQRT(1+AB$10)&gt;1,1,AB$4+AB$6*$AA45+AB$18*AB$2*SQRT(1+AB$10))</f>
        <v>0.3462292096257311</v>
      </c>
      <c r="AC45" s="11">
        <f t="shared" si="59"/>
        <v>0.41575608785572965</v>
      </c>
      <c r="AD45" s="11">
        <f t="shared" si="59"/>
        <v>0.13388715450224836</v>
      </c>
      <c r="AE45" s="11">
        <f t="shared" si="59"/>
        <v>0.07912025783464044</v>
      </c>
      <c r="AF45" s="11">
        <f t="shared" si="59"/>
        <v>0.04831911645871796</v>
      </c>
      <c r="AG45" s="11">
        <f t="shared" si="59"/>
        <v>0.12353052410986336</v>
      </c>
      <c r="AH45" s="11">
        <f t="shared" si="59"/>
        <v>0.042074841147261545</v>
      </c>
    </row>
    <row r="46" spans="1:34" ht="15.75">
      <c r="A46" s="12">
        <f t="shared" si="58"/>
        <v>40988</v>
      </c>
      <c r="B46" s="7">
        <f t="shared" si="35"/>
        <v>40988</v>
      </c>
      <c r="C46" s="7"/>
      <c r="D46" s="7"/>
      <c r="E46" s="4"/>
      <c r="F46" s="4"/>
      <c r="G46" s="4"/>
      <c r="H46" s="4"/>
      <c r="I46" s="4"/>
      <c r="J46" s="4"/>
      <c r="K46" s="4"/>
      <c r="L46" s="4"/>
      <c r="M46" s="8"/>
      <c r="N46" s="8"/>
      <c r="O46" s="8"/>
      <c r="P46" s="8"/>
      <c r="Q46" s="8"/>
      <c r="R46" s="8"/>
      <c r="S46" s="8"/>
      <c r="T46" s="11">
        <f t="shared" si="51"/>
        <v>0.329871173963582</v>
      </c>
      <c r="U46" s="11">
        <f t="shared" si="52"/>
        <v>0.37403731596280476</v>
      </c>
      <c r="V46" s="11">
        <f t="shared" si="53"/>
        <v>0.13186579814025734</v>
      </c>
      <c r="W46" s="11">
        <f t="shared" si="54"/>
        <v>0.027100929872140966</v>
      </c>
      <c r="X46" s="11">
        <f t="shared" si="55"/>
        <v>0.0390692803177064</v>
      </c>
      <c r="Y46" s="11">
        <f t="shared" si="56"/>
        <v>0.06360737117396198</v>
      </c>
      <c r="Z46" s="11">
        <f t="shared" si="57"/>
        <v>0.03401223625866212</v>
      </c>
      <c r="AA46" s="12">
        <f>AA45</f>
        <v>41042</v>
      </c>
      <c r="AB46" s="11">
        <f aca="true" t="shared" si="60" ref="AB46:AH47">IF(AB$4+AB$6*$AA46-AB$18*AB$2*SQRT(1+AB$10)&lt;0,0,AB$4+AB$6*$AA46-AB$18*AB$2*SQRT(1+AB$10))</f>
        <v>0.27044843469818325</v>
      </c>
      <c r="AC46" s="11">
        <f t="shared" si="60"/>
        <v>0.33836416592187496</v>
      </c>
      <c r="AD46" s="11">
        <f t="shared" si="60"/>
        <v>0.07212553437803722</v>
      </c>
      <c r="AE46" s="11">
        <f t="shared" si="60"/>
        <v>0.03453530202587801</v>
      </c>
      <c r="AF46" s="11">
        <f t="shared" si="60"/>
        <v>0.02083600752423424</v>
      </c>
      <c r="AG46" s="11">
        <f t="shared" si="60"/>
        <v>0.06529115353445676</v>
      </c>
      <c r="AH46" s="11">
        <f t="shared" si="60"/>
        <v>0.010309576654771412</v>
      </c>
    </row>
    <row r="47" spans="1:34" ht="15.75">
      <c r="A47" s="12">
        <f t="shared" si="58"/>
        <v>40989</v>
      </c>
      <c r="B47" s="7">
        <f t="shared" si="35"/>
        <v>40989</v>
      </c>
      <c r="C47" s="7"/>
      <c r="D47" s="7"/>
      <c r="E47" s="4"/>
      <c r="F47" s="4"/>
      <c r="G47" s="4"/>
      <c r="H47" s="4"/>
      <c r="I47" s="4"/>
      <c r="J47" s="4"/>
      <c r="K47" s="4"/>
      <c r="L47" s="4"/>
      <c r="M47" s="8"/>
      <c r="N47" s="8"/>
      <c r="O47" s="8"/>
      <c r="P47" s="8"/>
      <c r="Q47" s="8"/>
      <c r="R47" s="8"/>
      <c r="S47" s="8"/>
      <c r="T47" s="11">
        <f t="shared" si="51"/>
        <v>0.3294724267079978</v>
      </c>
      <c r="U47" s="11">
        <f t="shared" si="52"/>
        <v>0.374093293942916</v>
      </c>
      <c r="V47" s="11">
        <f t="shared" si="53"/>
        <v>0.13133136381247823</v>
      </c>
      <c r="W47" s="11">
        <f t="shared" si="54"/>
        <v>0.027651427095438663</v>
      </c>
      <c r="X47" s="11">
        <f t="shared" si="55"/>
        <v>0.0389861003487022</v>
      </c>
      <c r="Y47" s="11">
        <f t="shared" si="56"/>
        <v>0.06417780576003906</v>
      </c>
      <c r="Z47" s="11">
        <f t="shared" si="57"/>
        <v>0.0338674209372245</v>
      </c>
      <c r="AA47" s="12">
        <f>A18</f>
        <v>40982</v>
      </c>
      <c r="AB47" s="11">
        <f t="shared" si="60"/>
        <v>0.2943732700333239</v>
      </c>
      <c r="AC47" s="11">
        <f t="shared" si="60"/>
        <v>0.3350054871152112</v>
      </c>
      <c r="AD47" s="11">
        <f t="shared" si="60"/>
        <v>0.10419159404483354</v>
      </c>
      <c r="AE47" s="11">
        <f t="shared" si="60"/>
        <v>0.0015054686279700157</v>
      </c>
      <c r="AF47" s="11">
        <f t="shared" si="60"/>
        <v>0.025826805664490176</v>
      </c>
      <c r="AG47" s="11">
        <f t="shared" si="60"/>
        <v>0.03106507836979262</v>
      </c>
      <c r="AH47" s="11">
        <f t="shared" si="60"/>
        <v>0.018998495941044545</v>
      </c>
    </row>
    <row r="48" spans="1:34" ht="15.75">
      <c r="A48" s="12">
        <f t="shared" si="58"/>
        <v>40990</v>
      </c>
      <c r="B48" s="7">
        <f t="shared" si="35"/>
        <v>40990</v>
      </c>
      <c r="C48" s="7"/>
      <c r="D48" s="7"/>
      <c r="E48" s="4"/>
      <c r="F48" s="4"/>
      <c r="G48" s="4"/>
      <c r="H48" s="4"/>
      <c r="I48" s="4"/>
      <c r="J48" s="4"/>
      <c r="K48" s="4"/>
      <c r="L48" s="4"/>
      <c r="M48" s="8"/>
      <c r="N48" s="8"/>
      <c r="O48" s="8"/>
      <c r="P48" s="8"/>
      <c r="Q48" s="8"/>
      <c r="R48" s="4"/>
      <c r="S48" s="8"/>
      <c r="T48" s="11">
        <f t="shared" si="51"/>
        <v>0.3290736794524136</v>
      </c>
      <c r="U48" s="11">
        <f t="shared" si="52"/>
        <v>0.3741492719230268</v>
      </c>
      <c r="V48" s="11">
        <f t="shared" si="53"/>
        <v>0.13079692948469912</v>
      </c>
      <c r="W48" s="11">
        <f t="shared" si="54"/>
        <v>0.02820192431873636</v>
      </c>
      <c r="X48" s="11">
        <f t="shared" si="55"/>
        <v>0.038902920379698</v>
      </c>
      <c r="Y48" s="11">
        <f t="shared" si="56"/>
        <v>0.06474824034611615</v>
      </c>
      <c r="Z48" s="11">
        <f t="shared" si="57"/>
        <v>0.03372260561578688</v>
      </c>
      <c r="AA48" s="12">
        <f>AA47</f>
        <v>40982</v>
      </c>
      <c r="AB48" s="11">
        <f aca="true" t="shared" si="61" ref="AB48:AH48">IF(AB$4+AB$6*$AA48+AB$18*AB$2*SQRT(1+AB$10)&gt;1,1,AB$4+AB$6*$AA48+AB$18*AB$2*SQRT(1+AB$10))</f>
        <v>0.3701540449608718</v>
      </c>
      <c r="AC48" s="11">
        <f t="shared" si="61"/>
        <v>0.4123974090490659</v>
      </c>
      <c r="AD48" s="11">
        <f t="shared" si="61"/>
        <v>0.16595321416904468</v>
      </c>
      <c r="AE48" s="11">
        <f t="shared" si="61"/>
        <v>0.04609042443673245</v>
      </c>
      <c r="AF48" s="11">
        <f t="shared" si="61"/>
        <v>0.0533099145989739</v>
      </c>
      <c r="AG48" s="11">
        <f t="shared" si="61"/>
        <v>0.08930444894519922</v>
      </c>
      <c r="AH48" s="11">
        <f t="shared" si="61"/>
        <v>0.05076376043353468</v>
      </c>
    </row>
    <row r="49" spans="1:34" ht="15.75">
      <c r="A49" s="12">
        <f t="shared" si="58"/>
        <v>40991</v>
      </c>
      <c r="B49" s="7">
        <f t="shared" si="35"/>
        <v>40991</v>
      </c>
      <c r="C49" s="7"/>
      <c r="D49" s="7"/>
      <c r="E49" s="4"/>
      <c r="F49" s="4"/>
      <c r="G49" s="4"/>
      <c r="H49" s="4"/>
      <c r="I49" s="4"/>
      <c r="J49" s="4"/>
      <c r="K49" s="4"/>
      <c r="L49" s="4"/>
      <c r="M49" s="8"/>
      <c r="N49" s="8"/>
      <c r="O49" s="8"/>
      <c r="P49" s="8"/>
      <c r="Q49" s="8"/>
      <c r="R49" s="4"/>
      <c r="S49" s="8"/>
      <c r="T49" s="11">
        <f t="shared" si="51"/>
        <v>0.32867493219682586</v>
      </c>
      <c r="U49" s="11">
        <f t="shared" si="52"/>
        <v>0.3742052499031381</v>
      </c>
      <c r="V49" s="11">
        <f t="shared" si="53"/>
        <v>0.13026249515692</v>
      </c>
      <c r="W49" s="11">
        <f t="shared" si="54"/>
        <v>0.02875242154203761</v>
      </c>
      <c r="X49" s="11">
        <f t="shared" si="55"/>
        <v>0.038819740410693804</v>
      </c>
      <c r="Y49" s="11">
        <f t="shared" si="56"/>
        <v>0.06531867493219323</v>
      </c>
      <c r="Z49" s="11">
        <f t="shared" si="57"/>
        <v>0.033577790294348375</v>
      </c>
      <c r="AA49" s="12">
        <f>AA45</f>
        <v>41042</v>
      </c>
      <c r="AB49" s="11">
        <f aca="true" t="shared" si="62" ref="AB49:AH49">AB45</f>
        <v>0.3462292096257311</v>
      </c>
      <c r="AC49" s="11">
        <f t="shared" si="62"/>
        <v>0.41575608785572965</v>
      </c>
      <c r="AD49" s="11">
        <f t="shared" si="62"/>
        <v>0.13388715450224836</v>
      </c>
      <c r="AE49" s="11">
        <f t="shared" si="62"/>
        <v>0.07912025783464044</v>
      </c>
      <c r="AF49" s="11">
        <f t="shared" si="62"/>
        <v>0.04831911645871796</v>
      </c>
      <c r="AG49" s="11">
        <f t="shared" si="62"/>
        <v>0.12353052410986336</v>
      </c>
      <c r="AH49" s="11">
        <f t="shared" si="62"/>
        <v>0.042074841147261545</v>
      </c>
    </row>
    <row r="50" spans="1:27" ht="15.75">
      <c r="A50" s="12">
        <f t="shared" si="58"/>
        <v>40992</v>
      </c>
      <c r="B50" s="7">
        <f t="shared" si="35"/>
        <v>40992</v>
      </c>
      <c r="C50" s="7"/>
      <c r="D50" s="7"/>
      <c r="E50" s="4"/>
      <c r="F50" s="4"/>
      <c r="G50" s="4"/>
      <c r="H50" s="4"/>
      <c r="I50" s="4"/>
      <c r="J50" s="4"/>
      <c r="K50" s="4"/>
      <c r="L50" s="4"/>
      <c r="M50" s="8"/>
      <c r="N50" s="8"/>
      <c r="O50" s="8"/>
      <c r="P50" s="8"/>
      <c r="Q50" s="8"/>
      <c r="R50" s="4"/>
      <c r="S50" s="8"/>
      <c r="T50" s="11">
        <f t="shared" si="51"/>
        <v>0.32827618494124167</v>
      </c>
      <c r="U50" s="11">
        <f t="shared" si="52"/>
        <v>0.37426122788324934</v>
      </c>
      <c r="V50" s="11">
        <f t="shared" si="53"/>
        <v>0.12972806082913735</v>
      </c>
      <c r="W50" s="11">
        <f t="shared" si="54"/>
        <v>0.029302918765335306</v>
      </c>
      <c r="X50" s="11">
        <f t="shared" si="55"/>
        <v>0.03873656044168916</v>
      </c>
      <c r="Y50" s="11">
        <f t="shared" si="56"/>
        <v>0.06588910951827032</v>
      </c>
      <c r="Z50" s="11">
        <f t="shared" si="57"/>
        <v>0.033432974972910756</v>
      </c>
      <c r="AA50" s="11"/>
    </row>
    <row r="51" spans="1:27" ht="15.75">
      <c r="A51" s="12">
        <f t="shared" si="58"/>
        <v>40993</v>
      </c>
      <c r="B51" s="7">
        <f t="shared" si="35"/>
        <v>40993</v>
      </c>
      <c r="C51" s="7"/>
      <c r="D51" s="7"/>
      <c r="E51" s="4"/>
      <c r="F51" s="4"/>
      <c r="G51" s="4"/>
      <c r="H51" s="4"/>
      <c r="I51" s="4"/>
      <c r="J51" s="4"/>
      <c r="K51" s="4"/>
      <c r="L51" s="4"/>
      <c r="M51" s="8"/>
      <c r="N51" s="8"/>
      <c r="O51" s="8"/>
      <c r="P51" s="8"/>
      <c r="Q51" s="8"/>
      <c r="R51" s="8"/>
      <c r="S51" s="8"/>
      <c r="T51" s="11">
        <f t="shared" si="51"/>
        <v>0.3278774376856539</v>
      </c>
      <c r="U51" s="11">
        <f t="shared" si="52"/>
        <v>0.37431720586336015</v>
      </c>
      <c r="V51" s="11">
        <f t="shared" si="53"/>
        <v>0.12919362650135824</v>
      </c>
      <c r="W51" s="11">
        <f t="shared" si="54"/>
        <v>0.029853415988633003</v>
      </c>
      <c r="X51" s="11">
        <f t="shared" si="55"/>
        <v>0.03865338047268496</v>
      </c>
      <c r="Y51" s="11">
        <f t="shared" si="56"/>
        <v>0.06645954410435095</v>
      </c>
      <c r="Z51" s="11">
        <f t="shared" si="57"/>
        <v>0.03328815965147314</v>
      </c>
      <c r="AA51" s="11"/>
    </row>
    <row r="52" spans="1:27" ht="15.75">
      <c r="A52" s="12">
        <f t="shared" si="58"/>
        <v>40994</v>
      </c>
      <c r="B52" s="7">
        <f t="shared" si="35"/>
        <v>40994</v>
      </c>
      <c r="C52" s="7"/>
      <c r="D52" s="7"/>
      <c r="E52" s="4"/>
      <c r="F52" s="4"/>
      <c r="G52" s="4"/>
      <c r="H52" s="4"/>
      <c r="I52" s="4"/>
      <c r="J52" s="4"/>
      <c r="K52" s="4"/>
      <c r="L52" s="4"/>
      <c r="M52" s="8"/>
      <c r="N52" s="8"/>
      <c r="O52" s="8"/>
      <c r="P52" s="8"/>
      <c r="Q52" s="8"/>
      <c r="R52" s="4"/>
      <c r="S52" s="8"/>
      <c r="T52" s="11">
        <f t="shared" si="51"/>
        <v>0.3274786904300697</v>
      </c>
      <c r="U52" s="11">
        <f t="shared" si="52"/>
        <v>0.3743731838434714</v>
      </c>
      <c r="V52" s="11">
        <f t="shared" si="53"/>
        <v>0.12865919217357913</v>
      </c>
      <c r="W52" s="11">
        <f t="shared" si="54"/>
        <v>0.0304039132119307</v>
      </c>
      <c r="X52" s="11">
        <f t="shared" si="55"/>
        <v>0.03857020050368076</v>
      </c>
      <c r="Y52" s="11">
        <f t="shared" si="56"/>
        <v>0.06702997869042804</v>
      </c>
      <c r="Z52" s="11">
        <f t="shared" si="57"/>
        <v>0.03314334433003552</v>
      </c>
      <c r="AA52" s="11"/>
    </row>
    <row r="53" spans="1:27" ht="15.75">
      <c r="A53" s="12">
        <f t="shared" si="58"/>
        <v>40995</v>
      </c>
      <c r="B53" s="7">
        <f t="shared" si="35"/>
        <v>40995</v>
      </c>
      <c r="C53" s="7"/>
      <c r="D53" s="7"/>
      <c r="E53" s="4"/>
      <c r="F53" s="4"/>
      <c r="G53" s="4"/>
      <c r="H53" s="4"/>
      <c r="I53" s="4"/>
      <c r="J53" s="4"/>
      <c r="K53" s="4"/>
      <c r="L53" s="4"/>
      <c r="M53" s="8"/>
      <c r="N53" s="8"/>
      <c r="O53" s="8"/>
      <c r="P53" s="8"/>
      <c r="Q53" s="8"/>
      <c r="R53" s="4"/>
      <c r="S53" s="8"/>
      <c r="T53" s="11">
        <f t="shared" si="51"/>
        <v>0.3270799431744855</v>
      </c>
      <c r="U53" s="11">
        <f t="shared" si="52"/>
        <v>0.3744291618235822</v>
      </c>
      <c r="V53" s="11">
        <f t="shared" si="53"/>
        <v>0.12812475784580002</v>
      </c>
      <c r="W53" s="11">
        <f t="shared" si="54"/>
        <v>0.03095441043523195</v>
      </c>
      <c r="X53" s="11">
        <f t="shared" si="55"/>
        <v>0.038487020534676564</v>
      </c>
      <c r="Y53" s="11">
        <f t="shared" si="56"/>
        <v>0.06760041327650512</v>
      </c>
      <c r="Z53" s="11">
        <f t="shared" si="57"/>
        <v>0.03299852900859701</v>
      </c>
      <c r="AA53" s="11"/>
    </row>
    <row r="54" spans="1:27" ht="15.75">
      <c r="A54" s="12">
        <f t="shared" si="58"/>
        <v>40996</v>
      </c>
      <c r="B54" s="7">
        <f t="shared" si="35"/>
        <v>40996</v>
      </c>
      <c r="C54" s="7"/>
      <c r="D54" s="7"/>
      <c r="E54" s="4"/>
      <c r="F54" s="4"/>
      <c r="G54" s="4"/>
      <c r="H54" s="4"/>
      <c r="I54" s="4"/>
      <c r="J54" s="4"/>
      <c r="K54" s="4"/>
      <c r="L54" s="4"/>
      <c r="M54" s="8"/>
      <c r="N54" s="8"/>
      <c r="O54" s="8"/>
      <c r="P54" s="8"/>
      <c r="Q54" s="8"/>
      <c r="R54" s="4"/>
      <c r="S54" s="8"/>
      <c r="T54" s="11">
        <f t="shared" si="51"/>
        <v>0.32668119591889777</v>
      </c>
      <c r="U54" s="11">
        <f t="shared" si="52"/>
        <v>0.37448513980369347</v>
      </c>
      <c r="V54" s="11">
        <f t="shared" si="53"/>
        <v>0.12759032351801736</v>
      </c>
      <c r="W54" s="11">
        <f t="shared" si="54"/>
        <v>0.031504907658529646</v>
      </c>
      <c r="X54" s="11">
        <f t="shared" si="55"/>
        <v>0.038403840565672365</v>
      </c>
      <c r="Y54" s="11">
        <f t="shared" si="56"/>
        <v>0.0681708478625822</v>
      </c>
      <c r="Z54" s="11">
        <f t="shared" si="57"/>
        <v>0.03285371368715939</v>
      </c>
      <c r="AA54" s="11"/>
    </row>
    <row r="55" spans="1:27" ht="12.75" customHeight="1">
      <c r="A55" s="12">
        <f t="shared" si="58"/>
        <v>40997</v>
      </c>
      <c r="B55" s="7">
        <f t="shared" si="35"/>
        <v>40997</v>
      </c>
      <c r="C55" s="7"/>
      <c r="D55" s="7"/>
      <c r="E55" s="4"/>
      <c r="F55" s="4"/>
      <c r="G55" s="4"/>
      <c r="H55" s="4"/>
      <c r="I55" s="4"/>
      <c r="J55" s="4"/>
      <c r="K55" s="4"/>
      <c r="L55" s="4"/>
      <c r="M55" s="6"/>
      <c r="N55" s="6"/>
      <c r="O55" s="6"/>
      <c r="P55" s="6"/>
      <c r="Q55" s="6"/>
      <c r="R55" s="6"/>
      <c r="S55" s="9"/>
      <c r="T55" s="11">
        <f t="shared" si="51"/>
        <v>0.3262824486633136</v>
      </c>
      <c r="U55" s="11">
        <f t="shared" si="52"/>
        <v>0.3745411177838043</v>
      </c>
      <c r="V55" s="11">
        <f t="shared" si="53"/>
        <v>0.12705588919023825</v>
      </c>
      <c r="W55" s="11">
        <f t="shared" si="54"/>
        <v>0.03205540488182734</v>
      </c>
      <c r="X55" s="11">
        <f t="shared" si="55"/>
        <v>0.038320660596668166</v>
      </c>
      <c r="Y55" s="11">
        <f t="shared" si="56"/>
        <v>0.06874128244865929</v>
      </c>
      <c r="Z55" s="11">
        <f t="shared" si="57"/>
        <v>0.03270889836572177</v>
      </c>
      <c r="AA55" s="11"/>
    </row>
    <row r="56" spans="1:27" ht="15.75">
      <c r="A56" s="12">
        <f t="shared" si="58"/>
        <v>40998</v>
      </c>
      <c r="B56" s="7">
        <f t="shared" si="35"/>
        <v>40998</v>
      </c>
      <c r="C56" s="7"/>
      <c r="D56" s="7"/>
      <c r="E56" s="4"/>
      <c r="F56" s="4"/>
      <c r="G56" s="4"/>
      <c r="H56" s="4"/>
      <c r="I56" s="4"/>
      <c r="J56" s="4"/>
      <c r="K56" s="4"/>
      <c r="L56" s="4"/>
      <c r="M56" s="8"/>
      <c r="N56" s="8"/>
      <c r="O56" s="8"/>
      <c r="P56" s="8"/>
      <c r="Q56" s="8"/>
      <c r="R56" s="4"/>
      <c r="S56" s="8"/>
      <c r="T56" s="11">
        <f t="shared" si="51"/>
        <v>0.3258837014077258</v>
      </c>
      <c r="U56" s="11">
        <f t="shared" si="52"/>
        <v>0.37459709576391553</v>
      </c>
      <c r="V56" s="11">
        <f t="shared" si="53"/>
        <v>0.12652145486245914</v>
      </c>
      <c r="W56" s="11">
        <f t="shared" si="54"/>
        <v>0.03260590210512504</v>
      </c>
      <c r="X56" s="11">
        <f t="shared" si="55"/>
        <v>0.03823748062766397</v>
      </c>
      <c r="Y56" s="11">
        <f t="shared" si="56"/>
        <v>0.06931171703473993</v>
      </c>
      <c r="Z56" s="11">
        <f t="shared" si="57"/>
        <v>0.032564083044283265</v>
      </c>
      <c r="AA56" s="11"/>
    </row>
    <row r="57" spans="1:27" ht="15.75">
      <c r="A57" s="12">
        <f t="shared" si="58"/>
        <v>40999</v>
      </c>
      <c r="B57" s="7">
        <f t="shared" si="35"/>
        <v>40999</v>
      </c>
      <c r="C57" s="7"/>
      <c r="D57" s="7"/>
      <c r="E57" s="4"/>
      <c r="F57" s="4"/>
      <c r="G57" s="4"/>
      <c r="H57" s="4"/>
      <c r="I57" s="4"/>
      <c r="J57" s="4"/>
      <c r="K57" s="4"/>
      <c r="L57" s="4"/>
      <c r="M57" s="8"/>
      <c r="N57" s="8"/>
      <c r="O57" s="8"/>
      <c r="P57" s="8"/>
      <c r="Q57" s="8"/>
      <c r="R57" s="4"/>
      <c r="S57" s="8"/>
      <c r="T57" s="11">
        <f t="shared" si="51"/>
        <v>0.3254849541521416</v>
      </c>
      <c r="U57" s="11">
        <f t="shared" si="52"/>
        <v>0.3746530737440268</v>
      </c>
      <c r="V57" s="11">
        <f t="shared" si="53"/>
        <v>0.12598702053468003</v>
      </c>
      <c r="W57" s="11">
        <f t="shared" si="54"/>
        <v>0.033156399328422737</v>
      </c>
      <c r="X57" s="11">
        <f t="shared" si="55"/>
        <v>0.038154300658659324</v>
      </c>
      <c r="Y57" s="11">
        <f t="shared" si="56"/>
        <v>0.06988215162081701</v>
      </c>
      <c r="Z57" s="11">
        <f t="shared" si="57"/>
        <v>0.032419267722845646</v>
      </c>
      <c r="AA57" s="11"/>
    </row>
    <row r="58" spans="1:27" ht="15.75">
      <c r="A58" s="12">
        <f t="shared" si="58"/>
        <v>41000</v>
      </c>
      <c r="B58" s="7">
        <f t="shared" si="35"/>
        <v>41000</v>
      </c>
      <c r="C58" s="7"/>
      <c r="D58" s="7"/>
      <c r="T58" s="11">
        <f t="shared" si="51"/>
        <v>0.3250862068965539</v>
      </c>
      <c r="U58" s="11">
        <f t="shared" si="52"/>
        <v>0.3747090517241376</v>
      </c>
      <c r="V58" s="11">
        <f t="shared" si="53"/>
        <v>0.12545258620690092</v>
      </c>
      <c r="W58" s="11">
        <f t="shared" si="54"/>
        <v>0.033706896551723986</v>
      </c>
      <c r="X58" s="11">
        <f t="shared" si="55"/>
        <v>0.038071120689655125</v>
      </c>
      <c r="Y58" s="11">
        <f t="shared" si="56"/>
        <v>0.0704525862068941</v>
      </c>
      <c r="Z58" s="11">
        <f t="shared" si="57"/>
        <v>0.03227445240140803</v>
      </c>
      <c r="AA58" s="11"/>
    </row>
    <row r="59" spans="1:27" ht="15.75">
      <c r="A59" s="12">
        <f t="shared" si="58"/>
        <v>41001</v>
      </c>
      <c r="B59" s="7">
        <f t="shared" si="35"/>
        <v>41001</v>
      </c>
      <c r="C59" s="7"/>
      <c r="D59" s="7"/>
      <c r="T59" s="11">
        <f t="shared" si="51"/>
        <v>0.3246874596409697</v>
      </c>
      <c r="U59" s="11">
        <f t="shared" si="52"/>
        <v>0.37476502970424885</v>
      </c>
      <c r="V59" s="11">
        <f t="shared" si="53"/>
        <v>0.12491815187911826</v>
      </c>
      <c r="W59" s="11">
        <f t="shared" si="54"/>
        <v>0.03425739377502168</v>
      </c>
      <c r="X59" s="11">
        <f t="shared" si="55"/>
        <v>0.037987940720650926</v>
      </c>
      <c r="Y59" s="11">
        <f t="shared" si="56"/>
        <v>0.07102302079297118</v>
      </c>
      <c r="Z59" s="11">
        <f t="shared" si="57"/>
        <v>0.03212963707996952</v>
      </c>
      <c r="AA59" s="11"/>
    </row>
    <row r="60" spans="1:27" ht="15.75">
      <c r="A60" s="12">
        <f t="shared" si="58"/>
        <v>41002</v>
      </c>
      <c r="B60" s="7">
        <f t="shared" si="35"/>
        <v>41002</v>
      </c>
      <c r="C60" s="7"/>
      <c r="D60" s="7"/>
      <c r="T60" s="11">
        <f t="shared" si="51"/>
        <v>0.3242887123853855</v>
      </c>
      <c r="U60" s="11">
        <f t="shared" si="52"/>
        <v>0.37482100768435966</v>
      </c>
      <c r="V60" s="11">
        <f t="shared" si="53"/>
        <v>0.12438371755133915</v>
      </c>
      <c r="W60" s="11">
        <f t="shared" si="54"/>
        <v>0.03480789099831938</v>
      </c>
      <c r="X60" s="11">
        <f t="shared" si="55"/>
        <v>0.03790476075164673</v>
      </c>
      <c r="Y60" s="11">
        <f t="shared" si="56"/>
        <v>0.07159345537904827</v>
      </c>
      <c r="Z60" s="11">
        <f t="shared" si="57"/>
        <v>0.0319848217585319</v>
      </c>
      <c r="AA60" s="11"/>
    </row>
    <row r="61" spans="1:27" ht="15.75">
      <c r="A61" s="12">
        <f t="shared" si="58"/>
        <v>41003</v>
      </c>
      <c r="B61" s="7">
        <f t="shared" si="35"/>
        <v>41003</v>
      </c>
      <c r="C61" s="7"/>
      <c r="D61" s="7"/>
      <c r="T61" s="11">
        <f t="shared" si="51"/>
        <v>0.32388996512979773</v>
      </c>
      <c r="U61" s="11">
        <f t="shared" si="52"/>
        <v>0.3748769856644709</v>
      </c>
      <c r="V61" s="11">
        <f t="shared" si="53"/>
        <v>0.12384928322356004</v>
      </c>
      <c r="W61" s="11">
        <f t="shared" si="54"/>
        <v>0.035358388221617076</v>
      </c>
      <c r="X61" s="11">
        <f t="shared" si="55"/>
        <v>0.03782158078264253</v>
      </c>
      <c r="Y61" s="11">
        <f t="shared" si="56"/>
        <v>0.0721638899651289</v>
      </c>
      <c r="Z61" s="11">
        <f t="shared" si="57"/>
        <v>0.03184000643709428</v>
      </c>
      <c r="AA61" s="11"/>
    </row>
    <row r="62" spans="1:27" ht="15.75">
      <c r="A62" s="12">
        <f t="shared" si="58"/>
        <v>41004</v>
      </c>
      <c r="B62" s="7">
        <f t="shared" si="35"/>
        <v>41004</v>
      </c>
      <c r="C62" s="7"/>
      <c r="D62" s="7"/>
      <c r="T62" s="11">
        <f t="shared" si="51"/>
        <v>0.32349121787421353</v>
      </c>
      <c r="U62" s="11">
        <f t="shared" si="52"/>
        <v>0.37493296364458173</v>
      </c>
      <c r="V62" s="11">
        <f t="shared" si="53"/>
        <v>0.12331484889578093</v>
      </c>
      <c r="W62" s="11">
        <f t="shared" si="54"/>
        <v>0.03590888544491477</v>
      </c>
      <c r="X62" s="11">
        <f t="shared" si="55"/>
        <v>0.03773840081363833</v>
      </c>
      <c r="Y62" s="11">
        <f t="shared" si="56"/>
        <v>0.07273432455120599</v>
      </c>
      <c r="Z62" s="11">
        <f t="shared" si="57"/>
        <v>0.03169519111565666</v>
      </c>
      <c r="AA62" s="11"/>
    </row>
    <row r="63" spans="1:27" ht="15.75">
      <c r="A63" s="12">
        <f t="shared" si="58"/>
        <v>41005</v>
      </c>
      <c r="B63" s="7">
        <f t="shared" si="35"/>
        <v>41005</v>
      </c>
      <c r="C63" s="7"/>
      <c r="D63" s="7"/>
      <c r="T63" s="11">
        <f t="shared" si="51"/>
        <v>0.3230924706186258</v>
      </c>
      <c r="U63" s="11">
        <f t="shared" si="52"/>
        <v>0.374988941624693</v>
      </c>
      <c r="V63" s="11">
        <f t="shared" si="53"/>
        <v>0.12278041456799826</v>
      </c>
      <c r="W63" s="11">
        <f t="shared" si="54"/>
        <v>0.03645938266821602</v>
      </c>
      <c r="X63" s="11">
        <f t="shared" si="55"/>
        <v>0.03765522084463413</v>
      </c>
      <c r="Y63" s="11">
        <f t="shared" si="56"/>
        <v>0.07330475913728307</v>
      </c>
      <c r="Z63" s="11">
        <f t="shared" si="57"/>
        <v>0.031550375794218155</v>
      </c>
      <c r="AA63" s="11"/>
    </row>
    <row r="64" spans="1:27" ht="15.75">
      <c r="A64" s="12">
        <f t="shared" si="58"/>
        <v>41006</v>
      </c>
      <c r="B64" s="7">
        <f t="shared" si="35"/>
        <v>41006</v>
      </c>
      <c r="C64" s="7"/>
      <c r="D64" s="7"/>
      <c r="T64" s="11">
        <f t="shared" si="51"/>
        <v>0.3226937233630416</v>
      </c>
      <c r="U64" s="11">
        <f t="shared" si="52"/>
        <v>0.37504491960480424</v>
      </c>
      <c r="V64" s="11">
        <f t="shared" si="53"/>
        <v>0.12224598024021915</v>
      </c>
      <c r="W64" s="11">
        <f t="shared" si="54"/>
        <v>0.03700987989151372</v>
      </c>
      <c r="X64" s="11">
        <f t="shared" si="55"/>
        <v>0.03757204087562949</v>
      </c>
      <c r="Y64" s="11">
        <f t="shared" si="56"/>
        <v>0.07387519372336016</v>
      </c>
      <c r="Z64" s="11">
        <f t="shared" si="57"/>
        <v>0.031405560472780536</v>
      </c>
      <c r="AA64" s="11"/>
    </row>
    <row r="65" spans="1:27" ht="15.75">
      <c r="A65" s="12">
        <f t="shared" si="58"/>
        <v>41007</v>
      </c>
      <c r="B65" s="7">
        <f t="shared" si="35"/>
        <v>41007</v>
      </c>
      <c r="C65" s="7"/>
      <c r="D65" s="7"/>
      <c r="T65" s="11">
        <f t="shared" si="51"/>
        <v>0.32229497610745383</v>
      </c>
      <c r="U65" s="11">
        <f t="shared" si="52"/>
        <v>0.37510089758491505</v>
      </c>
      <c r="V65" s="11">
        <f t="shared" si="53"/>
        <v>0.12171154591244004</v>
      </c>
      <c r="W65" s="11">
        <f t="shared" si="54"/>
        <v>0.037560377114811416</v>
      </c>
      <c r="X65" s="11">
        <f t="shared" si="55"/>
        <v>0.03748886090662529</v>
      </c>
      <c r="Y65" s="11">
        <f t="shared" si="56"/>
        <v>0.07444562830943724</v>
      </c>
      <c r="Z65" s="11">
        <f t="shared" si="57"/>
        <v>0.03126074515134292</v>
      </c>
      <c r="AA65" s="11"/>
    </row>
    <row r="66" spans="1:27" ht="15.75">
      <c r="A66" s="12">
        <f t="shared" si="58"/>
        <v>41008</v>
      </c>
      <c r="B66" s="7">
        <f t="shared" si="35"/>
        <v>41008</v>
      </c>
      <c r="C66" s="7"/>
      <c r="D66" s="7"/>
      <c r="T66" s="11">
        <f t="shared" si="51"/>
        <v>0.32189622885186964</v>
      </c>
      <c r="U66" s="11">
        <f t="shared" si="52"/>
        <v>0.3751568755650263</v>
      </c>
      <c r="V66" s="11">
        <f t="shared" si="53"/>
        <v>0.12117711158466093</v>
      </c>
      <c r="W66" s="11">
        <f t="shared" si="54"/>
        <v>0.03811087433810911</v>
      </c>
      <c r="X66" s="11">
        <f t="shared" si="55"/>
        <v>0.03740568093762109</v>
      </c>
      <c r="Y66" s="11">
        <f t="shared" si="56"/>
        <v>0.07501606289551432</v>
      </c>
      <c r="Z66" s="11">
        <f t="shared" si="57"/>
        <v>0.03111592982990441</v>
      </c>
      <c r="AA66" s="11"/>
    </row>
    <row r="67" spans="1:27" ht="15.75">
      <c r="A67" s="12">
        <f t="shared" si="58"/>
        <v>41009</v>
      </c>
      <c r="B67" s="7">
        <f t="shared" si="35"/>
        <v>41009</v>
      </c>
      <c r="C67" s="7"/>
      <c r="D67" s="7"/>
      <c r="T67" s="11">
        <f t="shared" si="51"/>
        <v>0.32149748159628544</v>
      </c>
      <c r="U67" s="11">
        <f t="shared" si="52"/>
        <v>0.3752128535451371</v>
      </c>
      <c r="V67" s="11">
        <f t="shared" si="53"/>
        <v>0.12064267725687827</v>
      </c>
      <c r="W67" s="11">
        <f t="shared" si="54"/>
        <v>0.03866137156141036</v>
      </c>
      <c r="X67" s="11">
        <f t="shared" si="55"/>
        <v>0.03732250096861689</v>
      </c>
      <c r="Y67" s="11">
        <f t="shared" si="56"/>
        <v>0.07558649748159496</v>
      </c>
      <c r="Z67" s="11">
        <f t="shared" si="57"/>
        <v>0.03097111450846679</v>
      </c>
      <c r="AA67" s="11"/>
    </row>
    <row r="68" spans="1:27" ht="15.75">
      <c r="A68" s="12">
        <f t="shared" si="58"/>
        <v>41010</v>
      </c>
      <c r="B68" s="7">
        <f t="shared" si="35"/>
        <v>41010</v>
      </c>
      <c r="C68" s="7"/>
      <c r="D68" s="7"/>
      <c r="T68" s="11">
        <f t="shared" si="51"/>
        <v>0.3210987343406977</v>
      </c>
      <c r="U68" s="11">
        <f t="shared" si="52"/>
        <v>0.37526883152524837</v>
      </c>
      <c r="V68" s="11">
        <f t="shared" si="53"/>
        <v>0.12010824292909916</v>
      </c>
      <c r="W68" s="11">
        <f t="shared" si="54"/>
        <v>0.03921186878470806</v>
      </c>
      <c r="X68" s="11">
        <f t="shared" si="55"/>
        <v>0.03723932099961269</v>
      </c>
      <c r="Y68" s="11">
        <f t="shared" si="56"/>
        <v>0.07615693206767205</v>
      </c>
      <c r="Z68" s="11">
        <f t="shared" si="57"/>
        <v>0.03082629918702917</v>
      </c>
      <c r="AA68" s="11"/>
    </row>
    <row r="69" spans="1:27" ht="15.75">
      <c r="A69" s="12">
        <f t="shared" si="58"/>
        <v>41011</v>
      </c>
      <c r="B69" s="7">
        <f t="shared" si="35"/>
        <v>41011</v>
      </c>
      <c r="C69" s="7"/>
      <c r="D69" s="7"/>
      <c r="T69" s="11">
        <f t="shared" si="51"/>
        <v>0.3206999870851135</v>
      </c>
      <c r="U69" s="11">
        <f t="shared" si="52"/>
        <v>0.3753248095053596</v>
      </c>
      <c r="V69" s="11">
        <f t="shared" si="53"/>
        <v>0.11957380860132005</v>
      </c>
      <c r="W69" s="11">
        <f t="shared" si="54"/>
        <v>0.039762366008005756</v>
      </c>
      <c r="X69" s="11">
        <f t="shared" si="55"/>
        <v>0.03715614103060849</v>
      </c>
      <c r="Y69" s="11">
        <f t="shared" si="56"/>
        <v>0.07672736665374913</v>
      </c>
      <c r="Z69" s="11">
        <f t="shared" si="57"/>
        <v>0.030681483865591552</v>
      </c>
      <c r="AA69" s="11"/>
    </row>
    <row r="70" spans="1:27" ht="15.75">
      <c r="A70" s="12">
        <f t="shared" si="58"/>
        <v>41012</v>
      </c>
      <c r="B70" s="7">
        <f t="shared" si="35"/>
        <v>41012</v>
      </c>
      <c r="C70" s="7"/>
      <c r="D70" s="7"/>
      <c r="T70" s="11">
        <f t="shared" si="51"/>
        <v>0.32030123982952574</v>
      </c>
      <c r="U70" s="11">
        <f t="shared" si="52"/>
        <v>0.37538078748547044</v>
      </c>
      <c r="V70" s="11">
        <f t="shared" si="53"/>
        <v>0.11903937427354094</v>
      </c>
      <c r="W70" s="11">
        <f t="shared" si="54"/>
        <v>0.04031286323130345</v>
      </c>
      <c r="X70" s="11">
        <f t="shared" si="55"/>
        <v>0.03707296106160429</v>
      </c>
      <c r="Y70" s="11">
        <f t="shared" si="56"/>
        <v>0.07729780123982621</v>
      </c>
      <c r="Z70" s="11">
        <f t="shared" si="57"/>
        <v>0.030536668544153045</v>
      </c>
      <c r="AA70" s="11"/>
    </row>
    <row r="71" spans="1:27" ht="15.75">
      <c r="A71" s="12">
        <f t="shared" si="58"/>
        <v>41013</v>
      </c>
      <c r="B71" s="7">
        <f t="shared" si="35"/>
        <v>41013</v>
      </c>
      <c r="C71" s="7"/>
      <c r="D71" s="7"/>
      <c r="T71" s="11">
        <f t="shared" si="51"/>
        <v>0.31990249257394154</v>
      </c>
      <c r="U71" s="11">
        <f t="shared" si="52"/>
        <v>0.3754367654655817</v>
      </c>
      <c r="V71" s="11">
        <f t="shared" si="53"/>
        <v>0.11850493994576183</v>
      </c>
      <c r="W71" s="11">
        <f t="shared" si="54"/>
        <v>0.04086336045460115</v>
      </c>
      <c r="X71" s="11">
        <f t="shared" si="55"/>
        <v>0.03698978109259965</v>
      </c>
      <c r="Y71" s="11">
        <f t="shared" si="56"/>
        <v>0.0778682358259033</v>
      </c>
      <c r="Z71" s="11">
        <f t="shared" si="57"/>
        <v>0.030391853222715426</v>
      </c>
      <c r="AA71" s="11"/>
    </row>
    <row r="72" spans="1:27" ht="15.75">
      <c r="A72" s="12">
        <f t="shared" si="58"/>
        <v>41014</v>
      </c>
      <c r="B72" s="7">
        <f t="shared" si="35"/>
        <v>41014</v>
      </c>
      <c r="C72" s="7"/>
      <c r="D72" s="7"/>
      <c r="T72" s="11">
        <f t="shared" si="51"/>
        <v>0.31950374531835735</v>
      </c>
      <c r="U72" s="11">
        <f t="shared" si="52"/>
        <v>0.3754927434456925</v>
      </c>
      <c r="V72" s="11">
        <f t="shared" si="53"/>
        <v>0.11797050561797917</v>
      </c>
      <c r="W72" s="11">
        <f t="shared" si="54"/>
        <v>0.0414138576779024</v>
      </c>
      <c r="X72" s="11">
        <f t="shared" si="55"/>
        <v>0.03690660112359545</v>
      </c>
      <c r="Y72" s="11">
        <f t="shared" si="56"/>
        <v>0.07843867041198394</v>
      </c>
      <c r="Z72" s="11">
        <f t="shared" si="57"/>
        <v>0.030247037901277807</v>
      </c>
      <c r="AA72" s="11"/>
    </row>
    <row r="73" spans="1:27" ht="15.75">
      <c r="A73" s="12">
        <f t="shared" si="58"/>
        <v>41015</v>
      </c>
      <c r="B73" s="7">
        <f t="shared" si="35"/>
        <v>41015</v>
      </c>
      <c r="C73" s="7"/>
      <c r="D73" s="7"/>
      <c r="T73" s="11">
        <f t="shared" si="51"/>
        <v>0.3191049980627696</v>
      </c>
      <c r="U73" s="11">
        <f t="shared" si="52"/>
        <v>0.37554872142580376</v>
      </c>
      <c r="V73" s="11">
        <f t="shared" si="53"/>
        <v>0.11743607129020006</v>
      </c>
      <c r="W73" s="11">
        <f t="shared" si="54"/>
        <v>0.041964354901200096</v>
      </c>
      <c r="X73" s="11">
        <f t="shared" si="55"/>
        <v>0.03682342115459125</v>
      </c>
      <c r="Y73" s="11">
        <f t="shared" si="56"/>
        <v>0.07900910499806102</v>
      </c>
      <c r="Z73" s="11">
        <f t="shared" si="57"/>
        <v>0.0301022225798393</v>
      </c>
      <c r="AA73" s="11"/>
    </row>
    <row r="74" spans="1:27" ht="15.75">
      <c r="A74" s="12">
        <f t="shared" si="58"/>
        <v>41016</v>
      </c>
      <c r="B74" s="7">
        <f t="shared" si="35"/>
        <v>41016</v>
      </c>
      <c r="C74" s="7"/>
      <c r="D74" s="7"/>
      <c r="T74" s="11">
        <f t="shared" si="51"/>
        <v>0.3187062508071854</v>
      </c>
      <c r="U74" s="11">
        <f t="shared" si="52"/>
        <v>0.37560469940591457</v>
      </c>
      <c r="V74" s="11">
        <f t="shared" si="53"/>
        <v>0.11690163696242095</v>
      </c>
      <c r="W74" s="11">
        <f t="shared" si="54"/>
        <v>0.04251485212449779</v>
      </c>
      <c r="X74" s="11">
        <f t="shared" si="55"/>
        <v>0.03674024118558705</v>
      </c>
      <c r="Y74" s="11">
        <f t="shared" si="56"/>
        <v>0.0795795395841381</v>
      </c>
      <c r="Z74" s="11">
        <f t="shared" si="57"/>
        <v>0.02995740725840168</v>
      </c>
      <c r="AA74" s="11"/>
    </row>
    <row r="75" spans="1:27" ht="15.75">
      <c r="A75" s="12">
        <f t="shared" si="58"/>
        <v>41017</v>
      </c>
      <c r="B75" s="7">
        <f t="shared" si="35"/>
        <v>41017</v>
      </c>
      <c r="C75" s="7"/>
      <c r="D75" s="7"/>
      <c r="T75" s="11">
        <f t="shared" si="51"/>
        <v>0.31830750355159765</v>
      </c>
      <c r="U75" s="11">
        <f t="shared" si="52"/>
        <v>0.3756606773860258</v>
      </c>
      <c r="V75" s="11">
        <f t="shared" si="53"/>
        <v>0.11636720263464184</v>
      </c>
      <c r="W75" s="11">
        <f t="shared" si="54"/>
        <v>0.04306534934779549</v>
      </c>
      <c r="X75" s="11">
        <f t="shared" si="55"/>
        <v>0.036657061216582854</v>
      </c>
      <c r="Y75" s="11">
        <f t="shared" si="56"/>
        <v>0.08014997417021519</v>
      </c>
      <c r="Z75" s="11">
        <f t="shared" si="57"/>
        <v>0.02981259193696406</v>
      </c>
      <c r="AA75" s="11"/>
    </row>
    <row r="76" spans="1:27" ht="15.75">
      <c r="A76" s="12">
        <f t="shared" si="58"/>
        <v>41018</v>
      </c>
      <c r="B76" s="7">
        <f t="shared" si="35"/>
        <v>41018</v>
      </c>
      <c r="C76" s="7"/>
      <c r="D76" s="7"/>
      <c r="T76" s="11">
        <f t="shared" si="51"/>
        <v>0.31790875629601345</v>
      </c>
      <c r="U76" s="11">
        <f t="shared" si="52"/>
        <v>0.3757166553661371</v>
      </c>
      <c r="V76" s="11">
        <f t="shared" si="53"/>
        <v>0.11583276830685918</v>
      </c>
      <c r="W76" s="11">
        <f t="shared" si="54"/>
        <v>0.04361584657109674</v>
      </c>
      <c r="X76" s="11">
        <f t="shared" si="55"/>
        <v>0.036573881247578655</v>
      </c>
      <c r="Y76" s="11">
        <f t="shared" si="56"/>
        <v>0.08072040875629227</v>
      </c>
      <c r="Z76" s="11">
        <f t="shared" si="57"/>
        <v>0.029667776615525554</v>
      </c>
      <c r="AA76" s="11"/>
    </row>
    <row r="77" spans="1:27" ht="15.75">
      <c r="A77" s="12">
        <f t="shared" si="58"/>
        <v>41019</v>
      </c>
      <c r="B77" s="7">
        <f t="shared" si="35"/>
        <v>41019</v>
      </c>
      <c r="C77" s="7"/>
      <c r="D77" s="7"/>
      <c r="T77" s="11">
        <f t="shared" si="51"/>
        <v>0.3175100090404257</v>
      </c>
      <c r="U77" s="11">
        <f t="shared" si="52"/>
        <v>0.3757726333462479</v>
      </c>
      <c r="V77" s="11">
        <f t="shared" si="53"/>
        <v>0.11529833397908007</v>
      </c>
      <c r="W77" s="11">
        <f t="shared" si="54"/>
        <v>0.044166343794394436</v>
      </c>
      <c r="X77" s="11">
        <f t="shared" si="55"/>
        <v>0.036490701278574456</v>
      </c>
      <c r="Y77" s="11">
        <f t="shared" si="56"/>
        <v>0.08129084334237291</v>
      </c>
      <c r="Z77" s="11">
        <f t="shared" si="57"/>
        <v>0.029522961294087935</v>
      </c>
      <c r="AA77" s="11"/>
    </row>
    <row r="78" spans="1:27" ht="15.75">
      <c r="A78" s="12">
        <f t="shared" si="58"/>
        <v>41020</v>
      </c>
      <c r="B78" s="7">
        <f t="shared" si="35"/>
        <v>41020</v>
      </c>
      <c r="C78" s="7"/>
      <c r="D78" s="7"/>
      <c r="T78" s="11">
        <f t="shared" si="51"/>
        <v>0.3171112617848415</v>
      </c>
      <c r="U78" s="11">
        <f t="shared" si="52"/>
        <v>0.37582861132635914</v>
      </c>
      <c r="V78" s="11">
        <f t="shared" si="53"/>
        <v>0.11476389965130096</v>
      </c>
      <c r="W78" s="11">
        <f t="shared" si="54"/>
        <v>0.04471684101769213</v>
      </c>
      <c r="X78" s="11">
        <f t="shared" si="55"/>
        <v>0.03640752130956981</v>
      </c>
      <c r="Y78" s="11">
        <f t="shared" si="56"/>
        <v>0.08186127792845</v>
      </c>
      <c r="Z78" s="11">
        <f t="shared" si="57"/>
        <v>0.029378145972650316</v>
      </c>
      <c r="AA78" s="11"/>
    </row>
    <row r="79" spans="1:27" ht="15.75">
      <c r="A79" s="12">
        <f t="shared" si="58"/>
        <v>41021</v>
      </c>
      <c r="B79" s="7">
        <f t="shared" si="35"/>
        <v>41021</v>
      </c>
      <c r="C79" s="7"/>
      <c r="D79" s="7"/>
      <c r="T79" s="11">
        <f t="shared" si="51"/>
        <v>0.3167125145292573</v>
      </c>
      <c r="U79" s="11">
        <f t="shared" si="52"/>
        <v>0.37588458930646995</v>
      </c>
      <c r="V79" s="11">
        <f t="shared" si="53"/>
        <v>0.11422946532352185</v>
      </c>
      <c r="W79" s="11">
        <f t="shared" si="54"/>
        <v>0.04526733824098983</v>
      </c>
      <c r="X79" s="11">
        <f t="shared" si="55"/>
        <v>0.036324341340565613</v>
      </c>
      <c r="Y79" s="11">
        <f t="shared" si="56"/>
        <v>0.08243171251452708</v>
      </c>
      <c r="Z79" s="11">
        <f t="shared" si="57"/>
        <v>0.029233330651212697</v>
      </c>
      <c r="AA79" s="11"/>
    </row>
    <row r="80" spans="1:27" ht="15.75">
      <c r="A80" s="12">
        <f t="shared" si="58"/>
        <v>41022</v>
      </c>
      <c r="B80" s="7">
        <f t="shared" si="35"/>
        <v>41022</v>
      </c>
      <c r="C80" s="7"/>
      <c r="D80" s="7"/>
      <c r="T80" s="11">
        <f t="shared" si="51"/>
        <v>0.31631376727366955</v>
      </c>
      <c r="U80" s="11">
        <f t="shared" si="52"/>
        <v>0.3759405672865812</v>
      </c>
      <c r="V80" s="11">
        <f t="shared" si="53"/>
        <v>0.11369503099573919</v>
      </c>
      <c r="W80" s="11">
        <f t="shared" si="54"/>
        <v>0.045817835464287526</v>
      </c>
      <c r="X80" s="11">
        <f t="shared" si="55"/>
        <v>0.036241161371561414</v>
      </c>
      <c r="Y80" s="11">
        <f t="shared" si="56"/>
        <v>0.08300214710060416</v>
      </c>
      <c r="Z80" s="11">
        <f t="shared" si="57"/>
        <v>0.02908851532977419</v>
      </c>
      <c r="AA80" s="11"/>
    </row>
    <row r="81" spans="1:27" ht="15.75">
      <c r="A81" s="12">
        <f t="shared" si="58"/>
        <v>41023</v>
      </c>
      <c r="B81" s="7">
        <f t="shared" si="35"/>
        <v>41023</v>
      </c>
      <c r="C81" s="7"/>
      <c r="D81" s="7"/>
      <c r="T81" s="11">
        <f t="shared" si="51"/>
        <v>0.31591502001808536</v>
      </c>
      <c r="U81" s="11">
        <f t="shared" si="52"/>
        <v>0.375996545266692</v>
      </c>
      <c r="V81" s="11">
        <f t="shared" si="53"/>
        <v>0.11316059666796008</v>
      </c>
      <c r="W81" s="11">
        <f t="shared" si="54"/>
        <v>0.046368332687588776</v>
      </c>
      <c r="X81" s="11">
        <f t="shared" si="55"/>
        <v>0.036157981402557215</v>
      </c>
      <c r="Y81" s="11">
        <f t="shared" si="56"/>
        <v>0.08357258168668125</v>
      </c>
      <c r="Z81" s="11">
        <f t="shared" si="57"/>
        <v>0.02894370000833657</v>
      </c>
      <c r="AA81" s="11"/>
    </row>
    <row r="82" spans="1:27" ht="15.75">
      <c r="A82" s="12">
        <f t="shared" si="58"/>
        <v>41024</v>
      </c>
      <c r="B82" s="7">
        <f t="shared" si="35"/>
        <v>41024</v>
      </c>
      <c r="C82" s="7"/>
      <c r="D82" s="7"/>
      <c r="T82" s="11">
        <f t="shared" si="51"/>
        <v>0.3155162727624976</v>
      </c>
      <c r="U82" s="11">
        <f t="shared" si="52"/>
        <v>0.37605252324680327</v>
      </c>
      <c r="V82" s="11">
        <f t="shared" si="53"/>
        <v>0.11262616234018097</v>
      </c>
      <c r="W82" s="11">
        <f t="shared" si="54"/>
        <v>0.04691882991088647</v>
      </c>
      <c r="X82" s="11">
        <f t="shared" si="55"/>
        <v>0.036074801433553016</v>
      </c>
      <c r="Y82" s="11">
        <f t="shared" si="56"/>
        <v>0.08414301627275833</v>
      </c>
      <c r="Z82" s="11">
        <f t="shared" si="57"/>
        <v>0.02879888468689895</v>
      </c>
      <c r="AA82" s="11"/>
    </row>
    <row r="83" spans="1:27" ht="15.75">
      <c r="A83" s="12">
        <f t="shared" si="58"/>
        <v>41025</v>
      </c>
      <c r="B83" s="7">
        <f t="shared" si="35"/>
        <v>41025</v>
      </c>
      <c r="C83" s="7"/>
      <c r="D83" s="7"/>
      <c r="T83" s="11">
        <f t="shared" si="51"/>
        <v>0.3151175255069134</v>
      </c>
      <c r="U83" s="11">
        <f t="shared" si="52"/>
        <v>0.3761085012269145</v>
      </c>
      <c r="V83" s="11">
        <f t="shared" si="53"/>
        <v>0.11209172801240186</v>
      </c>
      <c r="W83" s="11">
        <f t="shared" si="54"/>
        <v>0.04746932713418417</v>
      </c>
      <c r="X83" s="11">
        <f t="shared" si="55"/>
        <v>0.03599162146454882</v>
      </c>
      <c r="Y83" s="11">
        <f t="shared" si="56"/>
        <v>0.08471345085883897</v>
      </c>
      <c r="Z83" s="11">
        <f t="shared" si="57"/>
        <v>0.028654069365460444</v>
      </c>
      <c r="AA83" s="11"/>
    </row>
    <row r="84" spans="1:27" ht="15.75">
      <c r="A84" s="12">
        <f t="shared" si="58"/>
        <v>41026</v>
      </c>
      <c r="B84" s="7">
        <f t="shared" si="35"/>
        <v>41026</v>
      </c>
      <c r="C84" s="7"/>
      <c r="D84" s="7"/>
      <c r="T84" s="11">
        <f t="shared" si="51"/>
        <v>0.3147187782513292</v>
      </c>
      <c r="U84" s="11">
        <f t="shared" si="52"/>
        <v>0.37616447920702534</v>
      </c>
      <c r="V84" s="11">
        <f t="shared" si="53"/>
        <v>0.11155729368462275</v>
      </c>
      <c r="W84" s="11">
        <f t="shared" si="54"/>
        <v>0.048019824357481866</v>
      </c>
      <c r="X84" s="11">
        <f t="shared" si="55"/>
        <v>0.03590844149554462</v>
      </c>
      <c r="Y84" s="11">
        <f t="shared" si="56"/>
        <v>0.08528388544491605</v>
      </c>
      <c r="Z84" s="11">
        <f t="shared" si="57"/>
        <v>0.028509254044022825</v>
      </c>
      <c r="AA84" s="11"/>
    </row>
    <row r="85" spans="1:27" ht="15.75">
      <c r="A85" s="12">
        <f t="shared" si="58"/>
        <v>41027</v>
      </c>
      <c r="B85" s="7">
        <f t="shared" si="35"/>
        <v>41027</v>
      </c>
      <c r="C85" s="7"/>
      <c r="D85" s="7"/>
      <c r="T85" s="11">
        <f t="shared" si="51"/>
        <v>0.31432003099574146</v>
      </c>
      <c r="U85" s="11">
        <f t="shared" si="52"/>
        <v>0.3762204571871366</v>
      </c>
      <c r="V85" s="11">
        <f t="shared" si="53"/>
        <v>0.11102285935684009</v>
      </c>
      <c r="W85" s="11">
        <f t="shared" si="54"/>
        <v>0.04857032158077956</v>
      </c>
      <c r="X85" s="11">
        <f t="shared" si="55"/>
        <v>0.03582526152654042</v>
      </c>
      <c r="Y85" s="11">
        <f t="shared" si="56"/>
        <v>0.08585432003099314</v>
      </c>
      <c r="Z85" s="11">
        <f t="shared" si="57"/>
        <v>0.028364438722585206</v>
      </c>
      <c r="AA85" s="11"/>
    </row>
    <row r="86" spans="1:27" ht="15.75">
      <c r="A86" s="12">
        <f t="shared" si="58"/>
        <v>41028</v>
      </c>
      <c r="B86" s="7">
        <f t="shared" si="35"/>
        <v>41028</v>
      </c>
      <c r="C86" s="7"/>
      <c r="D86" s="7"/>
      <c r="T86" s="11">
        <f t="shared" si="51"/>
        <v>0.31392128374015726</v>
      </c>
      <c r="U86" s="11">
        <f t="shared" si="52"/>
        <v>0.3762764351672474</v>
      </c>
      <c r="V86" s="11">
        <f t="shared" si="53"/>
        <v>0.11048842502906098</v>
      </c>
      <c r="W86" s="11">
        <f t="shared" si="54"/>
        <v>0.04912081880408081</v>
      </c>
      <c r="X86" s="11">
        <f t="shared" si="55"/>
        <v>0.035742081557535776</v>
      </c>
      <c r="Y86" s="11">
        <f t="shared" si="56"/>
        <v>0.08642475461707022</v>
      </c>
      <c r="Z86" s="11">
        <f t="shared" si="57"/>
        <v>0.028219623401147587</v>
      </c>
      <c r="AA86" s="11"/>
    </row>
    <row r="87" spans="1:27" ht="15.75">
      <c r="A87" s="12">
        <f t="shared" si="58"/>
        <v>41029</v>
      </c>
      <c r="B87" s="7">
        <f t="shared" si="35"/>
        <v>41029</v>
      </c>
      <c r="C87" s="7"/>
      <c r="D87" s="7"/>
      <c r="T87" s="11">
        <f t="shared" si="51"/>
        <v>0.3135225364845695</v>
      </c>
      <c r="U87" s="11">
        <f t="shared" si="52"/>
        <v>0.37633241314735866</v>
      </c>
      <c r="V87" s="11">
        <f t="shared" si="53"/>
        <v>0.10995399070128187</v>
      </c>
      <c r="W87" s="11">
        <f t="shared" si="54"/>
        <v>0.04967131602737851</v>
      </c>
      <c r="X87" s="11">
        <f t="shared" si="55"/>
        <v>0.03565890158853158</v>
      </c>
      <c r="Y87" s="11">
        <f t="shared" si="56"/>
        <v>0.0869951892031473</v>
      </c>
      <c r="Z87" s="11">
        <f t="shared" si="57"/>
        <v>0.02807480807970908</v>
      </c>
      <c r="AA87" s="11"/>
    </row>
    <row r="88" spans="1:27" ht="15.75">
      <c r="A88" s="12">
        <f t="shared" si="58"/>
        <v>41030</v>
      </c>
      <c r="B88" s="7">
        <f t="shared" si="35"/>
        <v>41030</v>
      </c>
      <c r="C88" s="7"/>
      <c r="D88" s="7"/>
      <c r="T88" s="11">
        <f aca="true" t="shared" si="63" ref="T88:T96">$B88*AB$6+AB$4</f>
        <v>0.3131237892289853</v>
      </c>
      <c r="U88" s="11">
        <f t="shared" si="52"/>
        <v>0.3763883911274699</v>
      </c>
      <c r="V88" s="11">
        <f t="shared" si="53"/>
        <v>0.10941955637350276</v>
      </c>
      <c r="W88" s="11">
        <f t="shared" si="54"/>
        <v>0.050221813250676206</v>
      </c>
      <c r="X88" s="11">
        <f t="shared" si="55"/>
        <v>0.03557572161952738</v>
      </c>
      <c r="Y88" s="11">
        <f t="shared" si="56"/>
        <v>0.08756562378922794</v>
      </c>
      <c r="Z88" s="11">
        <f t="shared" si="57"/>
        <v>0.02792999275827146</v>
      </c>
      <c r="AA88" s="11"/>
    </row>
    <row r="89" spans="1:27" ht="15.75">
      <c r="A89" s="12">
        <f t="shared" si="58"/>
        <v>41031</v>
      </c>
      <c r="B89" s="7">
        <f aca="true" t="shared" si="64" ref="B89:B100">A89</f>
        <v>41031</v>
      </c>
      <c r="C89" s="7"/>
      <c r="D89" s="7"/>
      <c r="T89" s="11">
        <f t="shared" si="63"/>
        <v>0.31272504197339757</v>
      </c>
      <c r="U89" s="11">
        <f t="shared" si="52"/>
        <v>0.3764443691075807</v>
      </c>
      <c r="V89" s="11">
        <f t="shared" si="53"/>
        <v>0.1088851220457201</v>
      </c>
      <c r="W89" s="11">
        <f t="shared" si="54"/>
        <v>0.0507723104739739</v>
      </c>
      <c r="X89" s="11">
        <f t="shared" si="55"/>
        <v>0.03549254165052318</v>
      </c>
      <c r="Y89" s="11">
        <f t="shared" si="56"/>
        <v>0.08813605837530503</v>
      </c>
      <c r="Z89" s="11">
        <f t="shared" si="57"/>
        <v>0.02778517743683384</v>
      </c>
      <c r="AA89" s="11"/>
    </row>
    <row r="90" spans="1:27" ht="15.75">
      <c r="A90" s="12">
        <f t="shared" si="58"/>
        <v>41032</v>
      </c>
      <c r="B90" s="7">
        <f t="shared" si="64"/>
        <v>41032</v>
      </c>
      <c r="C90" s="7"/>
      <c r="D90" s="7"/>
      <c r="T90" s="11">
        <f t="shared" si="63"/>
        <v>0.31232629471781337</v>
      </c>
      <c r="U90" s="11">
        <f t="shared" si="52"/>
        <v>0.376500347087692</v>
      </c>
      <c r="V90" s="11">
        <f t="shared" si="53"/>
        <v>0.10835068771794099</v>
      </c>
      <c r="W90" s="11">
        <f t="shared" si="54"/>
        <v>0.05132280769727515</v>
      </c>
      <c r="X90" s="11">
        <f t="shared" si="55"/>
        <v>0.03540936168151898</v>
      </c>
      <c r="Y90" s="11">
        <f t="shared" si="56"/>
        <v>0.08870649296138211</v>
      </c>
      <c r="Z90" s="11">
        <f t="shared" si="57"/>
        <v>0.027640362115395334</v>
      </c>
      <c r="AA90" s="11"/>
    </row>
    <row r="91" spans="1:27" ht="15.75">
      <c r="A91" s="12">
        <f t="shared" si="58"/>
        <v>41033</v>
      </c>
      <c r="B91" s="7">
        <f t="shared" si="64"/>
        <v>41033</v>
      </c>
      <c r="C91" s="7"/>
      <c r="D91" s="7"/>
      <c r="T91" s="11">
        <f t="shared" si="63"/>
        <v>0.31192754746222917</v>
      </c>
      <c r="U91" s="11">
        <f t="shared" si="52"/>
        <v>0.3765563250678028</v>
      </c>
      <c r="V91" s="11">
        <f t="shared" si="53"/>
        <v>0.10781625339016188</v>
      </c>
      <c r="W91" s="11">
        <f t="shared" si="54"/>
        <v>0.05187330492057285</v>
      </c>
      <c r="X91" s="11">
        <f t="shared" si="55"/>
        <v>0.03532618171251478</v>
      </c>
      <c r="Y91" s="11">
        <f t="shared" si="56"/>
        <v>0.0892769275474592</v>
      </c>
      <c r="Z91" s="11">
        <f t="shared" si="57"/>
        <v>0.027495546793957715</v>
      </c>
      <c r="AA91" s="11"/>
    </row>
    <row r="92" spans="1:27" ht="15.75">
      <c r="A92" s="12">
        <f t="shared" si="58"/>
        <v>41034</v>
      </c>
      <c r="B92" s="7">
        <f t="shared" si="64"/>
        <v>41034</v>
      </c>
      <c r="C92" s="7"/>
      <c r="D92" s="7"/>
      <c r="T92" s="11">
        <f t="shared" si="63"/>
        <v>0.3115288002066414</v>
      </c>
      <c r="U92" s="11">
        <f t="shared" si="52"/>
        <v>0.37661230304791404</v>
      </c>
      <c r="V92" s="11">
        <f t="shared" si="53"/>
        <v>0.10728181906238277</v>
      </c>
      <c r="W92" s="11">
        <f t="shared" si="54"/>
        <v>0.052423802143870546</v>
      </c>
      <c r="X92" s="11">
        <f t="shared" si="55"/>
        <v>0.03524300174351058</v>
      </c>
      <c r="Y92" s="11">
        <f t="shared" si="56"/>
        <v>0.08984736213353628</v>
      </c>
      <c r="Z92" s="11">
        <f t="shared" si="57"/>
        <v>0.027350731472520096</v>
      </c>
      <c r="AA92" s="11"/>
    </row>
    <row r="93" spans="1:27" ht="15.75">
      <c r="A93" s="12">
        <f t="shared" si="58"/>
        <v>41035</v>
      </c>
      <c r="B93" s="7">
        <f t="shared" si="64"/>
        <v>41035</v>
      </c>
      <c r="C93" s="7"/>
      <c r="D93" s="7"/>
      <c r="T93" s="11">
        <f t="shared" si="63"/>
        <v>0.3111300529510572</v>
      </c>
      <c r="U93" s="11">
        <f t="shared" si="52"/>
        <v>0.37666828102802485</v>
      </c>
      <c r="V93" s="11">
        <f t="shared" si="53"/>
        <v>0.1067473847346001</v>
      </c>
      <c r="W93" s="11">
        <f t="shared" si="54"/>
        <v>0.05297429936716824</v>
      </c>
      <c r="X93" s="11">
        <f t="shared" si="55"/>
        <v>0.03515982177450594</v>
      </c>
      <c r="Y93" s="11">
        <f t="shared" si="56"/>
        <v>0.09041779671961692</v>
      </c>
      <c r="Z93" s="11">
        <f t="shared" si="57"/>
        <v>0.027205916151082477</v>
      </c>
      <c r="AA93" s="11"/>
    </row>
    <row r="94" spans="1:27" ht="15.75">
      <c r="A94" s="12">
        <f t="shared" si="58"/>
        <v>41036</v>
      </c>
      <c r="B94" s="7">
        <f t="shared" si="64"/>
        <v>41036</v>
      </c>
      <c r="C94" s="7"/>
      <c r="D94" s="7"/>
      <c r="T94" s="11">
        <f t="shared" si="63"/>
        <v>0.3107313056954695</v>
      </c>
      <c r="U94" s="11">
        <f t="shared" si="52"/>
        <v>0.3767242590081361</v>
      </c>
      <c r="V94" s="11">
        <f t="shared" si="53"/>
        <v>0.106212950406821</v>
      </c>
      <c r="W94" s="11">
        <f t="shared" si="54"/>
        <v>0.05352479659046594</v>
      </c>
      <c r="X94" s="11">
        <f t="shared" si="55"/>
        <v>0.03507664180550174</v>
      </c>
      <c r="Y94" s="11">
        <f t="shared" si="56"/>
        <v>0.090988231305694</v>
      </c>
      <c r="Z94" s="11">
        <f t="shared" si="57"/>
        <v>0.02706110082964397</v>
      </c>
      <c r="AA94" s="11"/>
    </row>
    <row r="95" spans="1:27" ht="15.75">
      <c r="A95" s="12">
        <f t="shared" si="58"/>
        <v>41037</v>
      </c>
      <c r="B95" s="7">
        <f t="shared" si="64"/>
        <v>41037</v>
      </c>
      <c r="C95" s="7"/>
      <c r="D95" s="7"/>
      <c r="T95" s="11">
        <f t="shared" si="63"/>
        <v>0.3103325584398853</v>
      </c>
      <c r="U95" s="11">
        <f t="shared" si="52"/>
        <v>0.37678023698824736</v>
      </c>
      <c r="V95" s="11">
        <f t="shared" si="53"/>
        <v>0.10567851607904188</v>
      </c>
      <c r="W95" s="11">
        <f t="shared" si="54"/>
        <v>0.05407529381376719</v>
      </c>
      <c r="X95" s="11">
        <f t="shared" si="55"/>
        <v>0.03499346183649754</v>
      </c>
      <c r="Y95" s="11">
        <f t="shared" si="56"/>
        <v>0.09155866589177108</v>
      </c>
      <c r="Z95" s="11">
        <f t="shared" si="57"/>
        <v>0.02691628550820635</v>
      </c>
      <c r="AA95" s="11"/>
    </row>
    <row r="96" spans="1:27" ht="15.75">
      <c r="A96" s="12">
        <f t="shared" si="58"/>
        <v>41038</v>
      </c>
      <c r="B96" s="7">
        <f t="shared" si="64"/>
        <v>41038</v>
      </c>
      <c r="C96" s="7"/>
      <c r="D96" s="7"/>
      <c r="T96" s="11">
        <f t="shared" si="63"/>
        <v>0.3099338111842975</v>
      </c>
      <c r="U96" s="11">
        <f t="shared" si="52"/>
        <v>0.3768362149683582</v>
      </c>
      <c r="V96" s="11">
        <f t="shared" si="53"/>
        <v>0.10514408175126277</v>
      </c>
      <c r="W96" s="11">
        <f t="shared" si="54"/>
        <v>0.054625791037064886</v>
      </c>
      <c r="X96" s="11">
        <f t="shared" si="55"/>
        <v>0.03491028186749334</v>
      </c>
      <c r="Y96" s="11">
        <f t="shared" si="56"/>
        <v>0.09212910047784817</v>
      </c>
      <c r="Z96" s="11">
        <f t="shared" si="57"/>
        <v>0.02677147018676873</v>
      </c>
      <c r="AA96" s="11"/>
    </row>
    <row r="97" spans="1:27" ht="15.75">
      <c r="A97" s="12">
        <f t="shared" si="58"/>
        <v>41039</v>
      </c>
      <c r="B97" s="7">
        <f t="shared" si="64"/>
        <v>41039</v>
      </c>
      <c r="C97" s="7"/>
      <c r="D97" s="7"/>
      <c r="T97" s="11">
        <f aca="true" t="shared" si="65" ref="T97:Z98">$B97*AB$6+AB$4</f>
        <v>0.3095350639287133</v>
      </c>
      <c r="U97" s="11">
        <f t="shared" si="65"/>
        <v>0.37689219294846943</v>
      </c>
      <c r="V97" s="11">
        <f t="shared" si="65"/>
        <v>0.10460964742348366</v>
      </c>
      <c r="W97" s="11">
        <f t="shared" si="65"/>
        <v>0.05517628826036258</v>
      </c>
      <c r="X97" s="11">
        <f t="shared" si="65"/>
        <v>0.03482710189848914</v>
      </c>
      <c r="Y97" s="11">
        <f t="shared" si="65"/>
        <v>0.09269953506392525</v>
      </c>
      <c r="Z97" s="11">
        <f t="shared" si="65"/>
        <v>0.026626654865330224</v>
      </c>
      <c r="AA97" s="11"/>
    </row>
    <row r="98" spans="1:27" ht="15.75">
      <c r="A98" s="12">
        <f t="shared" si="58"/>
        <v>41040</v>
      </c>
      <c r="B98" s="7">
        <f t="shared" si="64"/>
        <v>41040</v>
      </c>
      <c r="C98" s="7"/>
      <c r="D98" s="7"/>
      <c r="T98" s="11">
        <f t="shared" si="65"/>
        <v>0.30913631667312913</v>
      </c>
      <c r="U98" s="11">
        <f t="shared" si="65"/>
        <v>0.37694817092858024</v>
      </c>
      <c r="V98" s="11">
        <f t="shared" si="65"/>
        <v>0.104075213095701</v>
      </c>
      <c r="W98" s="11">
        <f t="shared" si="65"/>
        <v>0.05572678548366028</v>
      </c>
      <c r="X98" s="11">
        <f t="shared" si="65"/>
        <v>0.034743921929484944</v>
      </c>
      <c r="Y98" s="11">
        <f t="shared" si="65"/>
        <v>0.09326996965000234</v>
      </c>
      <c r="Z98" s="11">
        <f t="shared" si="65"/>
        <v>0.026481839543892605</v>
      </c>
      <c r="AA98" s="11"/>
    </row>
    <row r="99" spans="1:26" ht="15.75">
      <c r="A99" s="12">
        <f>A98+1</f>
        <v>41041</v>
      </c>
      <c r="B99" s="7">
        <f t="shared" si="64"/>
        <v>41041</v>
      </c>
      <c r="C99" s="7"/>
      <c r="D99" s="7"/>
      <c r="T99" s="11">
        <f aca="true" t="shared" si="66" ref="T99:Z100">$B99*AB$6+AB$4</f>
        <v>0.3087375694175414</v>
      </c>
      <c r="U99" s="11">
        <f t="shared" si="66"/>
        <v>0.3770041489086915</v>
      </c>
      <c r="V99" s="11">
        <f t="shared" si="66"/>
        <v>0.10354077876792189</v>
      </c>
      <c r="W99" s="11">
        <f t="shared" si="66"/>
        <v>0.056277282706957976</v>
      </c>
      <c r="X99" s="11">
        <f t="shared" si="66"/>
        <v>0.034660741960480745</v>
      </c>
      <c r="Y99" s="11">
        <f t="shared" si="66"/>
        <v>0.09384040423608297</v>
      </c>
      <c r="Z99" s="11">
        <f t="shared" si="66"/>
        <v>0.026337024222454986</v>
      </c>
    </row>
    <row r="100" spans="1:26" ht="15.75">
      <c r="A100" s="12">
        <f>A99+1</f>
        <v>41042</v>
      </c>
      <c r="B100" s="7">
        <f t="shared" si="64"/>
        <v>41042</v>
      </c>
      <c r="C100" s="7"/>
      <c r="D100" s="7"/>
      <c r="T100" s="11">
        <f t="shared" si="66"/>
        <v>0.3083388221619572</v>
      </c>
      <c r="U100" s="11">
        <f t="shared" si="66"/>
        <v>0.3770601268888023</v>
      </c>
      <c r="V100" s="11">
        <f t="shared" si="66"/>
        <v>0.10300634444014278</v>
      </c>
      <c r="W100" s="11">
        <f t="shared" si="66"/>
        <v>0.056827779930259226</v>
      </c>
      <c r="X100" s="11">
        <f t="shared" si="66"/>
        <v>0.0345775619914761</v>
      </c>
      <c r="Y100" s="11">
        <f t="shared" si="66"/>
        <v>0.09441083882216006</v>
      </c>
      <c r="Z100" s="11">
        <f t="shared" si="66"/>
        <v>0.026192208901016478</v>
      </c>
    </row>
    <row r="101" spans="2:4" ht="15.75">
      <c r="B101" s="7"/>
      <c r="C101" s="7"/>
      <c r="D101" s="7"/>
    </row>
    <row r="102" spans="2:4" ht="15.75">
      <c r="B102" s="7"/>
      <c r="C102" s="7"/>
      <c r="D102" s="7"/>
    </row>
    <row r="103" spans="2:4" ht="15.75">
      <c r="B103" s="7"/>
      <c r="C103" s="7"/>
      <c r="D103" s="7"/>
    </row>
    <row r="104" spans="2:4" ht="15.75">
      <c r="B104" s="7"/>
      <c r="C104" s="7"/>
      <c r="D104" s="7"/>
    </row>
    <row r="105" spans="2:4" ht="15.75">
      <c r="B105" s="7"/>
      <c r="C105" s="7"/>
      <c r="D105" s="7"/>
    </row>
    <row r="106" spans="2:4" ht="15.75">
      <c r="B106" s="7"/>
      <c r="C106" s="7"/>
      <c r="D106" s="7"/>
    </row>
    <row r="107" spans="2:4" ht="15.75">
      <c r="B107" s="7"/>
      <c r="C107" s="7"/>
      <c r="D107" s="7"/>
    </row>
    <row r="108" spans="2:4" ht="15.75">
      <c r="B108" s="7"/>
      <c r="C108" s="7"/>
      <c r="D108" s="7"/>
    </row>
    <row r="109" spans="2:4" ht="15.75">
      <c r="B109" s="7"/>
      <c r="C109" s="7"/>
      <c r="D109" s="7"/>
    </row>
  </sheetData>
  <hyperlinks>
    <hyperlink ref="M21" r:id="rId1" display="http://www.wahlrecht.de/umfragen/landtage/nrw.htm#fn-cdu"/>
    <hyperlink ref="N21" r:id="rId2" display="http://www.wahlrecht.de/umfragen/landtage/nrw.htm#fn-spd"/>
    <hyperlink ref="O21" r:id="rId3" display="http://www.wahlrecht.de/umfragen/landtage/nrw.htm#fn-gru"/>
    <hyperlink ref="P21" r:id="rId4" display="http://www.wahlrecht.de/umfragen/landtage/nrw.htm#fn-fdp"/>
    <hyperlink ref="Q21" r:id="rId5" display="http://www.wahlrecht.de/umfragen/landtage/nrw.htm#fn-lin"/>
    <hyperlink ref="R21" r:id="rId6" display="http://www.wahlrecht.de/umfragen/landtage/nrw.htm#fn-pir"/>
    <hyperlink ref="S21" r:id="rId7" display="http://www.wahlrecht.de/umfragen/landtage/nrw.htm#fn-son"/>
    <hyperlink ref="F21" r:id="rId8" display="http://www.wahlrecht.de/umfragen/landtage/nrw.htm#fn-cdu"/>
    <hyperlink ref="G21" r:id="rId9" display="http://www.wahlrecht.de/umfragen/landtage/nrw.htm#fn-spd"/>
    <hyperlink ref="H21" r:id="rId10" display="http://www.wahlrecht.de/umfragen/landtage/nrw.htm#fn-gru"/>
    <hyperlink ref="I21" r:id="rId11" display="http://www.wahlrecht.de/umfragen/landtage/nrw.htm#fn-fdp"/>
    <hyperlink ref="J21" r:id="rId12" display="http://www.wahlrecht.de/umfragen/landtage/nrw.htm#fn-lin"/>
    <hyperlink ref="K21" r:id="rId13" display="http://www.wahlrecht.de/umfragen/landtage/nrw.htm#fn-pir"/>
    <hyperlink ref="L21" r:id="rId14" display="http://www.wahlrecht.de/umfragen/landtage/nrw.htm#fn-son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9"/>
  <sheetViews>
    <sheetView workbookViewId="0" topLeftCell="A82">
      <selection activeCell="C1" sqref="C1"/>
    </sheetView>
  </sheetViews>
  <sheetFormatPr defaultColWidth="11.421875" defaultRowHeight="12.75"/>
  <sheetData>
    <row r="2" spans="1:12" ht="31.5">
      <c r="A2" s="1" t="s">
        <v>3</v>
      </c>
      <c r="B2" s="1" t="s">
        <v>4</v>
      </c>
      <c r="C2" s="1" t="s">
        <v>5</v>
      </c>
      <c r="D2" s="1" t="s">
        <v>6</v>
      </c>
      <c r="E2" s="1"/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</row>
    <row r="3" spans="1:12" ht="31.5">
      <c r="A3" s="1" t="s">
        <v>3</v>
      </c>
      <c r="B3" s="1" t="s">
        <v>4</v>
      </c>
      <c r="C3" s="1" t="s">
        <v>5</v>
      </c>
      <c r="D3" s="1" t="s">
        <v>6</v>
      </c>
      <c r="E3" s="1"/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</row>
    <row r="4" spans="1:12" ht="25.5">
      <c r="A4" s="19" t="s">
        <v>14</v>
      </c>
      <c r="B4" s="19"/>
      <c r="C4" s="19"/>
      <c r="D4" s="19"/>
      <c r="E4" s="18"/>
      <c r="F4" s="16">
        <v>0.263</v>
      </c>
      <c r="G4" s="16">
        <v>0.391</v>
      </c>
      <c r="H4" s="16">
        <v>0.113</v>
      </c>
      <c r="I4" s="16">
        <v>0.086</v>
      </c>
      <c r="J4" s="16">
        <v>0.025</v>
      </c>
      <c r="K4" s="16">
        <v>0.078</v>
      </c>
      <c r="L4" s="5" t="s">
        <v>15</v>
      </c>
    </row>
    <row r="5" spans="1:12" ht="25.5">
      <c r="A5" s="19"/>
      <c r="B5" s="19"/>
      <c r="C5" s="19"/>
      <c r="D5" s="19"/>
      <c r="E5" s="18"/>
      <c r="F5" s="16"/>
      <c r="G5" s="16"/>
      <c r="H5" s="16"/>
      <c r="I5" s="16"/>
      <c r="J5" s="16"/>
      <c r="K5" s="16"/>
      <c r="L5" s="5" t="s">
        <v>16</v>
      </c>
    </row>
    <row r="6" spans="1:12" ht="15.75">
      <c r="A6" s="18" t="s">
        <v>17</v>
      </c>
      <c r="B6" s="4" t="s">
        <v>18</v>
      </c>
      <c r="C6" s="5" t="s">
        <v>20</v>
      </c>
      <c r="D6" s="20">
        <v>41040</v>
      </c>
      <c r="E6" s="18"/>
      <c r="F6" s="17">
        <v>0.33</v>
      </c>
      <c r="G6" s="17">
        <v>0.38</v>
      </c>
      <c r="H6" s="17">
        <v>0.11</v>
      </c>
      <c r="I6" s="17">
        <v>0.05</v>
      </c>
      <c r="J6" s="17">
        <v>0.04</v>
      </c>
      <c r="K6" s="17">
        <v>0.08</v>
      </c>
      <c r="L6" s="17">
        <v>0.01</v>
      </c>
    </row>
    <row r="7" spans="1:12" ht="31.5">
      <c r="A7" s="18"/>
      <c r="B7" s="4" t="s">
        <v>19</v>
      </c>
      <c r="C7" s="4" t="s">
        <v>21</v>
      </c>
      <c r="D7" s="20"/>
      <c r="E7" s="18"/>
      <c r="F7" s="17"/>
      <c r="G7" s="17"/>
      <c r="H7" s="17"/>
      <c r="I7" s="17"/>
      <c r="J7" s="17"/>
      <c r="K7" s="17"/>
      <c r="L7" s="17"/>
    </row>
    <row r="8" spans="1:12" ht="15.75">
      <c r="A8" s="18" t="s">
        <v>22</v>
      </c>
      <c r="B8" s="4" t="s">
        <v>23</v>
      </c>
      <c r="C8" s="5" t="s">
        <v>25</v>
      </c>
      <c r="D8" s="20">
        <v>41038</v>
      </c>
      <c r="E8" s="18"/>
      <c r="F8" s="17">
        <v>0.3</v>
      </c>
      <c r="G8" s="17">
        <v>0.37</v>
      </c>
      <c r="H8" s="17">
        <v>0.12</v>
      </c>
      <c r="I8" s="17">
        <v>0.06</v>
      </c>
      <c r="J8" s="16">
        <v>0.035</v>
      </c>
      <c r="K8" s="16">
        <v>0.085</v>
      </c>
      <c r="L8" s="17">
        <v>0.03</v>
      </c>
    </row>
    <row r="9" spans="1:12" ht="31.5">
      <c r="A9" s="18"/>
      <c r="B9" s="4" t="s">
        <v>24</v>
      </c>
      <c r="C9" s="4" t="s">
        <v>26</v>
      </c>
      <c r="D9" s="20"/>
      <c r="E9" s="18"/>
      <c r="F9" s="17"/>
      <c r="G9" s="17"/>
      <c r="H9" s="17"/>
      <c r="I9" s="17"/>
      <c r="J9" s="16"/>
      <c r="K9" s="16"/>
      <c r="L9" s="17"/>
    </row>
    <row r="10" spans="1:12" ht="12.75">
      <c r="A10" s="18" t="s">
        <v>22</v>
      </c>
      <c r="B10" s="18" t="s">
        <v>27</v>
      </c>
      <c r="C10" s="5" t="s">
        <v>28</v>
      </c>
      <c r="D10" s="20">
        <v>41036</v>
      </c>
      <c r="E10" s="18"/>
      <c r="F10" s="17">
        <v>0.31</v>
      </c>
      <c r="G10" s="17">
        <v>0.37</v>
      </c>
      <c r="H10" s="17">
        <v>0.11</v>
      </c>
      <c r="I10" s="17">
        <v>0.05</v>
      </c>
      <c r="J10" s="17">
        <v>0.04</v>
      </c>
      <c r="K10" s="17">
        <v>0.09</v>
      </c>
      <c r="L10" s="17">
        <v>0.03</v>
      </c>
    </row>
    <row r="11" spans="1:12" ht="31.5">
      <c r="A11" s="18"/>
      <c r="B11" s="18"/>
      <c r="C11" s="4" t="s">
        <v>29</v>
      </c>
      <c r="D11" s="20"/>
      <c r="E11" s="18"/>
      <c r="F11" s="17"/>
      <c r="G11" s="17"/>
      <c r="H11" s="17"/>
      <c r="I11" s="17"/>
      <c r="J11" s="17"/>
      <c r="K11" s="17"/>
      <c r="L11" s="17"/>
    </row>
    <row r="12" spans="1:12" ht="31.5">
      <c r="A12" s="4" t="s">
        <v>30</v>
      </c>
      <c r="B12" s="18" t="s">
        <v>32</v>
      </c>
      <c r="C12" s="5" t="s">
        <v>33</v>
      </c>
      <c r="D12" s="20">
        <v>41033</v>
      </c>
      <c r="E12" s="18"/>
      <c r="F12" s="17">
        <v>0.31</v>
      </c>
      <c r="G12" s="17">
        <v>0.38</v>
      </c>
      <c r="H12" s="17">
        <v>0.11</v>
      </c>
      <c r="I12" s="17">
        <v>0.06</v>
      </c>
      <c r="J12" s="17">
        <v>0.03</v>
      </c>
      <c r="K12" s="17">
        <v>0.08</v>
      </c>
      <c r="L12" s="17">
        <v>0.03</v>
      </c>
    </row>
    <row r="13" spans="1:12" ht="31.5">
      <c r="A13" s="4" t="s">
        <v>0</v>
      </c>
      <c r="B13" s="18"/>
      <c r="C13" s="4" t="s">
        <v>34</v>
      </c>
      <c r="D13" s="20"/>
      <c r="E13" s="18"/>
      <c r="F13" s="17"/>
      <c r="G13" s="17"/>
      <c r="H13" s="17"/>
      <c r="I13" s="17"/>
      <c r="J13" s="17"/>
      <c r="K13" s="17"/>
      <c r="L13" s="17"/>
    </row>
    <row r="14" spans="1:12" ht="15.75">
      <c r="A14" s="4" t="s">
        <v>31</v>
      </c>
      <c r="B14" s="18"/>
      <c r="C14" s="3"/>
      <c r="D14" s="20"/>
      <c r="E14" s="18"/>
      <c r="F14" s="17"/>
      <c r="G14" s="17"/>
      <c r="H14" s="17"/>
      <c r="I14" s="17"/>
      <c r="J14" s="17"/>
      <c r="K14" s="17"/>
      <c r="L14" s="17"/>
    </row>
    <row r="15" spans="1:12" ht="15.75">
      <c r="A15" s="4" t="s">
        <v>35</v>
      </c>
      <c r="B15" s="18" t="s">
        <v>37</v>
      </c>
      <c r="C15" s="5" t="s">
        <v>38</v>
      </c>
      <c r="D15" s="20">
        <v>41032</v>
      </c>
      <c r="E15" s="18"/>
      <c r="F15" s="17">
        <v>0.3</v>
      </c>
      <c r="G15" s="16">
        <v>0.385</v>
      </c>
      <c r="H15" s="17">
        <v>0.11</v>
      </c>
      <c r="I15" s="17">
        <v>0.06</v>
      </c>
      <c r="J15" s="17">
        <v>0.04</v>
      </c>
      <c r="K15" s="16">
        <v>0.075</v>
      </c>
      <c r="L15" s="17">
        <v>0.03</v>
      </c>
    </row>
    <row r="16" spans="1:12" ht="31.5">
      <c r="A16" s="4" t="s">
        <v>36</v>
      </c>
      <c r="B16" s="18"/>
      <c r="C16" s="4" t="s">
        <v>39</v>
      </c>
      <c r="D16" s="20"/>
      <c r="E16" s="18"/>
      <c r="F16" s="17"/>
      <c r="G16" s="16"/>
      <c r="H16" s="17"/>
      <c r="I16" s="17"/>
      <c r="J16" s="17"/>
      <c r="K16" s="16"/>
      <c r="L16" s="17"/>
    </row>
    <row r="17" spans="1:12" ht="15.75">
      <c r="A17" s="18" t="s">
        <v>22</v>
      </c>
      <c r="B17" s="4" t="s">
        <v>23</v>
      </c>
      <c r="C17" s="5" t="s">
        <v>40</v>
      </c>
      <c r="D17" s="20">
        <v>41032</v>
      </c>
      <c r="E17" s="18"/>
      <c r="F17" s="17">
        <v>0.31</v>
      </c>
      <c r="G17" s="17">
        <v>0.36</v>
      </c>
      <c r="H17" s="17">
        <v>0.11</v>
      </c>
      <c r="I17" s="17">
        <v>0.05</v>
      </c>
      <c r="J17" s="17">
        <v>0.04</v>
      </c>
      <c r="K17" s="17">
        <v>0.1</v>
      </c>
      <c r="L17" s="17">
        <v>0.03</v>
      </c>
    </row>
    <row r="18" spans="1:12" ht="31.5">
      <c r="A18" s="18"/>
      <c r="B18" s="4" t="s">
        <v>24</v>
      </c>
      <c r="C18" s="4" t="s">
        <v>41</v>
      </c>
      <c r="D18" s="20"/>
      <c r="E18" s="18"/>
      <c r="F18" s="17"/>
      <c r="G18" s="17"/>
      <c r="H18" s="17"/>
      <c r="I18" s="17"/>
      <c r="J18" s="17"/>
      <c r="K18" s="17"/>
      <c r="L18" s="17"/>
    </row>
    <row r="19" spans="1:12" ht="12.75">
      <c r="A19" s="18" t="s">
        <v>42</v>
      </c>
      <c r="B19" s="18" t="s">
        <v>43</v>
      </c>
      <c r="C19" s="5" t="s">
        <v>44</v>
      </c>
      <c r="D19" s="20">
        <v>41031</v>
      </c>
      <c r="E19" s="18"/>
      <c r="F19" s="17">
        <v>0.32</v>
      </c>
      <c r="G19" s="17">
        <v>0.37</v>
      </c>
      <c r="H19" s="17">
        <v>0.1</v>
      </c>
      <c r="I19" s="17">
        <v>0.05</v>
      </c>
      <c r="J19" s="17">
        <v>0.03</v>
      </c>
      <c r="K19" s="17">
        <v>0.1</v>
      </c>
      <c r="L19" s="17">
        <v>0.03</v>
      </c>
    </row>
    <row r="20" spans="1:12" ht="31.5">
      <c r="A20" s="18"/>
      <c r="B20" s="18"/>
      <c r="C20" s="4" t="s">
        <v>45</v>
      </c>
      <c r="D20" s="20"/>
      <c r="E20" s="18"/>
      <c r="F20" s="17"/>
      <c r="G20" s="17"/>
      <c r="H20" s="17"/>
      <c r="I20" s="17"/>
      <c r="J20" s="17"/>
      <c r="K20" s="17"/>
      <c r="L20" s="17"/>
    </row>
    <row r="21" spans="1:12" ht="12.75">
      <c r="A21" s="18" t="s">
        <v>46</v>
      </c>
      <c r="B21" s="18" t="s">
        <v>47</v>
      </c>
      <c r="C21" s="5" t="s">
        <v>48</v>
      </c>
      <c r="D21" s="20">
        <v>41026</v>
      </c>
      <c r="E21" s="18"/>
      <c r="F21" s="17">
        <v>0.32</v>
      </c>
      <c r="G21" s="17">
        <v>0.38</v>
      </c>
      <c r="H21" s="17">
        <v>0.1</v>
      </c>
      <c r="I21" s="17">
        <v>0.05</v>
      </c>
      <c r="J21" s="17">
        <v>0.04</v>
      </c>
      <c r="K21" s="17">
        <v>0.09</v>
      </c>
      <c r="L21" s="18" t="s">
        <v>50</v>
      </c>
    </row>
    <row r="22" spans="1:12" ht="31.5">
      <c r="A22" s="18"/>
      <c r="B22" s="18"/>
      <c r="C22" s="4" t="s">
        <v>49</v>
      </c>
      <c r="D22" s="20"/>
      <c r="E22" s="18"/>
      <c r="F22" s="17"/>
      <c r="G22" s="17"/>
      <c r="H22" s="17"/>
      <c r="I22" s="17"/>
      <c r="J22" s="17"/>
      <c r="K22" s="17"/>
      <c r="L22" s="18"/>
    </row>
    <row r="23" spans="1:12" ht="15.75">
      <c r="A23" s="4" t="s">
        <v>35</v>
      </c>
      <c r="B23" s="18" t="s">
        <v>51</v>
      </c>
      <c r="C23" s="5" t="s">
        <v>48</v>
      </c>
      <c r="D23" s="20">
        <v>41021</v>
      </c>
      <c r="E23" s="18"/>
      <c r="F23" s="17">
        <v>0.31</v>
      </c>
      <c r="G23" s="17">
        <v>0.39</v>
      </c>
      <c r="H23" s="17">
        <v>0.11</v>
      </c>
      <c r="I23" s="17">
        <v>0.04</v>
      </c>
      <c r="J23" s="17">
        <v>0.03</v>
      </c>
      <c r="K23" s="17">
        <v>0.09</v>
      </c>
      <c r="L23" s="17">
        <v>0.03</v>
      </c>
    </row>
    <row r="24" spans="1:12" ht="31.5">
      <c r="A24" s="4" t="s">
        <v>36</v>
      </c>
      <c r="B24" s="18"/>
      <c r="C24" s="4" t="s">
        <v>52</v>
      </c>
      <c r="D24" s="20"/>
      <c r="E24" s="18"/>
      <c r="F24" s="17"/>
      <c r="G24" s="17"/>
      <c r="H24" s="17"/>
      <c r="I24" s="17"/>
      <c r="J24" s="17"/>
      <c r="K24" s="17"/>
      <c r="L24" s="17"/>
    </row>
    <row r="25" spans="1:12" ht="31.5">
      <c r="A25" s="4" t="s">
        <v>30</v>
      </c>
      <c r="B25" s="18" t="s">
        <v>32</v>
      </c>
      <c r="C25" s="5" t="s">
        <v>53</v>
      </c>
      <c r="D25" s="20">
        <v>41019</v>
      </c>
      <c r="E25" s="18"/>
      <c r="F25" s="17">
        <v>0.34</v>
      </c>
      <c r="G25" s="17">
        <v>0.37</v>
      </c>
      <c r="H25" s="17">
        <v>0.11</v>
      </c>
      <c r="I25" s="17">
        <v>0.04</v>
      </c>
      <c r="J25" s="17">
        <v>0.03</v>
      </c>
      <c r="K25" s="17">
        <v>0.08</v>
      </c>
      <c r="L25" s="17">
        <v>0.03</v>
      </c>
    </row>
    <row r="26" spans="1:12" ht="31.5">
      <c r="A26" s="4" t="s">
        <v>0</v>
      </c>
      <c r="B26" s="18"/>
      <c r="C26" s="4" t="s">
        <v>52</v>
      </c>
      <c r="D26" s="20"/>
      <c r="E26" s="18"/>
      <c r="F26" s="17"/>
      <c r="G26" s="17"/>
      <c r="H26" s="17"/>
      <c r="I26" s="17"/>
      <c r="J26" s="17"/>
      <c r="K26" s="17"/>
      <c r="L26" s="17"/>
    </row>
    <row r="27" spans="1:12" ht="15.75">
      <c r="A27" s="4" t="s">
        <v>31</v>
      </c>
      <c r="B27" s="18"/>
      <c r="C27" s="3"/>
      <c r="D27" s="20"/>
      <c r="E27" s="18"/>
      <c r="F27" s="17"/>
      <c r="G27" s="17"/>
      <c r="H27" s="17"/>
      <c r="I27" s="17"/>
      <c r="J27" s="17"/>
      <c r="K27" s="17"/>
      <c r="L27" s="17"/>
    </row>
    <row r="28" spans="1:12" ht="15.75">
      <c r="A28" s="18" t="s">
        <v>22</v>
      </c>
      <c r="B28" s="4" t="s">
        <v>23</v>
      </c>
      <c r="C28" s="5" t="s">
        <v>54</v>
      </c>
      <c r="D28" s="20">
        <v>41017</v>
      </c>
      <c r="E28" s="18"/>
      <c r="F28" s="17">
        <v>0.32</v>
      </c>
      <c r="G28" s="17">
        <v>0.36</v>
      </c>
      <c r="H28" s="17">
        <v>0.13</v>
      </c>
      <c r="I28" s="17">
        <v>0.04</v>
      </c>
      <c r="J28" s="17">
        <v>0.04</v>
      </c>
      <c r="K28" s="17">
        <v>0.08</v>
      </c>
      <c r="L28" s="17">
        <v>0.03</v>
      </c>
    </row>
    <row r="29" spans="1:12" ht="31.5">
      <c r="A29" s="18"/>
      <c r="B29" s="4" t="s">
        <v>24</v>
      </c>
      <c r="C29" s="4" t="s">
        <v>55</v>
      </c>
      <c r="D29" s="20"/>
      <c r="E29" s="18"/>
      <c r="F29" s="17"/>
      <c r="G29" s="17"/>
      <c r="H29" s="17"/>
      <c r="I29" s="17"/>
      <c r="J29" s="17"/>
      <c r="K29" s="17"/>
      <c r="L29" s="17"/>
    </row>
    <row r="30" spans="1:12" ht="31.5">
      <c r="A30" s="18" t="s">
        <v>17</v>
      </c>
      <c r="B30" s="4" t="s">
        <v>56</v>
      </c>
      <c r="C30" s="5" t="s">
        <v>58</v>
      </c>
      <c r="D30" s="20">
        <v>41013</v>
      </c>
      <c r="E30" s="18"/>
      <c r="F30" s="17">
        <v>0.29</v>
      </c>
      <c r="G30" s="17">
        <v>0.4</v>
      </c>
      <c r="H30" s="17">
        <v>0.1</v>
      </c>
      <c r="I30" s="17">
        <v>0.03</v>
      </c>
      <c r="J30" s="17">
        <v>0.03</v>
      </c>
      <c r="K30" s="17">
        <v>0.11</v>
      </c>
      <c r="L30" s="17">
        <v>0.03</v>
      </c>
    </row>
    <row r="31" spans="1:12" ht="31.5">
      <c r="A31" s="18"/>
      <c r="B31" s="4" t="s">
        <v>57</v>
      </c>
      <c r="C31" s="4" t="s">
        <v>59</v>
      </c>
      <c r="D31" s="20"/>
      <c r="E31" s="18"/>
      <c r="F31" s="17"/>
      <c r="G31" s="17"/>
      <c r="H31" s="17"/>
      <c r="I31" s="17"/>
      <c r="J31" s="17"/>
      <c r="K31" s="17"/>
      <c r="L31" s="17"/>
    </row>
    <row r="32" spans="1:12" ht="15.75">
      <c r="A32" s="4" t="s">
        <v>35</v>
      </c>
      <c r="B32" s="18" t="s">
        <v>51</v>
      </c>
      <c r="C32" s="5" t="s">
        <v>48</v>
      </c>
      <c r="D32" s="20">
        <v>40993</v>
      </c>
      <c r="E32" s="18"/>
      <c r="F32" s="17">
        <v>0.32</v>
      </c>
      <c r="G32" s="17">
        <v>0.4</v>
      </c>
      <c r="H32" s="17">
        <v>0.12</v>
      </c>
      <c r="I32" s="17">
        <v>0.04</v>
      </c>
      <c r="J32" s="17">
        <v>0.03</v>
      </c>
      <c r="K32" s="17">
        <v>0.05</v>
      </c>
      <c r="L32" s="17">
        <v>0.04</v>
      </c>
    </row>
    <row r="33" spans="1:12" ht="31.5">
      <c r="A33" s="4" t="s">
        <v>36</v>
      </c>
      <c r="B33" s="18"/>
      <c r="C33" s="4" t="s">
        <v>60</v>
      </c>
      <c r="D33" s="20"/>
      <c r="E33" s="18"/>
      <c r="F33" s="17"/>
      <c r="G33" s="17"/>
      <c r="H33" s="17"/>
      <c r="I33" s="17"/>
      <c r="J33" s="17"/>
      <c r="K33" s="17"/>
      <c r="L33" s="17"/>
    </row>
    <row r="34" spans="1:12" ht="12.75">
      <c r="A34" s="18" t="s">
        <v>42</v>
      </c>
      <c r="B34" s="18" t="s">
        <v>43</v>
      </c>
      <c r="C34" s="5" t="s">
        <v>38</v>
      </c>
      <c r="D34" s="20">
        <v>40989</v>
      </c>
      <c r="E34" s="18"/>
      <c r="F34" s="17">
        <v>0.33</v>
      </c>
      <c r="G34" s="17">
        <v>0.39</v>
      </c>
      <c r="H34" s="17">
        <v>0.11</v>
      </c>
      <c r="I34" s="17">
        <v>0.04</v>
      </c>
      <c r="J34" s="17">
        <v>0.04</v>
      </c>
      <c r="K34" s="17">
        <v>0.06</v>
      </c>
      <c r="L34" s="17">
        <v>0.03</v>
      </c>
    </row>
    <row r="35" spans="1:12" ht="31.5">
      <c r="A35" s="18"/>
      <c r="B35" s="18"/>
      <c r="C35" s="4" t="s">
        <v>61</v>
      </c>
      <c r="D35" s="20"/>
      <c r="E35" s="18"/>
      <c r="F35" s="17"/>
      <c r="G35" s="17"/>
      <c r="H35" s="17"/>
      <c r="I35" s="17"/>
      <c r="J35" s="17"/>
      <c r="K35" s="17"/>
      <c r="L35" s="17"/>
    </row>
    <row r="36" spans="1:12" ht="31.5">
      <c r="A36" s="4" t="s">
        <v>30</v>
      </c>
      <c r="B36" s="18" t="s">
        <v>32</v>
      </c>
      <c r="C36" s="5" t="s">
        <v>62</v>
      </c>
      <c r="D36" s="20">
        <v>40983</v>
      </c>
      <c r="E36" s="18"/>
      <c r="F36" s="17">
        <v>0.34</v>
      </c>
      <c r="G36" s="17">
        <v>0.37</v>
      </c>
      <c r="H36" s="17">
        <v>0.13</v>
      </c>
      <c r="I36" s="17">
        <v>0.02</v>
      </c>
      <c r="J36" s="17">
        <v>0.04</v>
      </c>
      <c r="K36" s="17">
        <v>0.06</v>
      </c>
      <c r="L36" s="17">
        <v>0.04</v>
      </c>
    </row>
    <row r="37" spans="1:12" ht="31.5">
      <c r="A37" s="4" t="s">
        <v>0</v>
      </c>
      <c r="B37" s="18"/>
      <c r="C37" s="4" t="s">
        <v>63</v>
      </c>
      <c r="D37" s="20"/>
      <c r="E37" s="18"/>
      <c r="F37" s="17"/>
      <c r="G37" s="17"/>
      <c r="H37" s="17"/>
      <c r="I37" s="17"/>
      <c r="J37" s="17"/>
      <c r="K37" s="17"/>
      <c r="L37" s="17"/>
    </row>
    <row r="38" spans="1:12" ht="15.75">
      <c r="A38" s="4" t="s">
        <v>31</v>
      </c>
      <c r="B38" s="18"/>
      <c r="C38" s="3"/>
      <c r="D38" s="20"/>
      <c r="E38" s="18"/>
      <c r="F38" s="17"/>
      <c r="G38" s="17"/>
      <c r="H38" s="17"/>
      <c r="I38" s="17"/>
      <c r="J38" s="17"/>
      <c r="K38" s="17"/>
      <c r="L38" s="17"/>
    </row>
    <row r="39" spans="1:12" ht="15.75">
      <c r="A39" s="4" t="s">
        <v>35</v>
      </c>
      <c r="B39" s="18" t="s">
        <v>37</v>
      </c>
      <c r="C39" s="5" t="s">
        <v>64</v>
      </c>
      <c r="D39" s="20">
        <v>40982</v>
      </c>
      <c r="E39" s="18"/>
      <c r="F39" s="17">
        <v>0.34</v>
      </c>
      <c r="G39" s="17">
        <v>0.38</v>
      </c>
      <c r="H39" s="17">
        <v>0.14</v>
      </c>
      <c r="I39" s="17">
        <v>0.02</v>
      </c>
      <c r="J39" s="17">
        <v>0.04</v>
      </c>
      <c r="K39" s="17">
        <v>0.05</v>
      </c>
      <c r="L39" s="17">
        <v>0.03</v>
      </c>
    </row>
    <row r="40" spans="1:12" ht="15.75">
      <c r="A40" s="4" t="s">
        <v>36</v>
      </c>
      <c r="B40" s="18"/>
      <c r="C40" s="4" t="s">
        <v>65</v>
      </c>
      <c r="D40" s="20"/>
      <c r="E40" s="18"/>
      <c r="F40" s="17"/>
      <c r="G40" s="17"/>
      <c r="H40" s="17"/>
      <c r="I40" s="17"/>
      <c r="J40" s="17"/>
      <c r="K40" s="17"/>
      <c r="L40" s="17"/>
    </row>
    <row r="41" spans="1:12" ht="15.75">
      <c r="A41" s="18" t="s">
        <v>22</v>
      </c>
      <c r="B41" s="4" t="s">
        <v>23</v>
      </c>
      <c r="C41" s="5" t="s">
        <v>66</v>
      </c>
      <c r="D41" s="20">
        <v>40982</v>
      </c>
      <c r="E41" s="21">
        <f>INT(D41-D$41)</f>
        <v>0</v>
      </c>
      <c r="F41" s="17">
        <v>0.33</v>
      </c>
      <c r="G41" s="17">
        <v>0.33</v>
      </c>
      <c r="H41" s="17">
        <v>0.17</v>
      </c>
      <c r="I41" s="17">
        <v>0.02</v>
      </c>
      <c r="J41" s="17">
        <v>0.05</v>
      </c>
      <c r="K41" s="17">
        <v>0.07</v>
      </c>
      <c r="L41" s="17">
        <v>0.03</v>
      </c>
    </row>
    <row r="42" spans="1:12" ht="31.5">
      <c r="A42" s="18"/>
      <c r="B42" s="4" t="s">
        <v>24</v>
      </c>
      <c r="C42" s="4" t="s">
        <v>67</v>
      </c>
      <c r="D42" s="20"/>
      <c r="E42" s="21"/>
      <c r="F42" s="17"/>
      <c r="G42" s="17"/>
      <c r="H42" s="17"/>
      <c r="I42" s="17"/>
      <c r="J42" s="17"/>
      <c r="K42" s="17"/>
      <c r="L42" s="17"/>
    </row>
    <row r="43" spans="1:12" ht="15.75">
      <c r="A43" s="4" t="s">
        <v>35</v>
      </c>
      <c r="B43" s="18" t="s">
        <v>51</v>
      </c>
      <c r="C43" s="5" t="s">
        <v>68</v>
      </c>
      <c r="D43" s="20">
        <v>40965</v>
      </c>
      <c r="E43" s="18"/>
      <c r="F43" s="17">
        <v>0.35</v>
      </c>
      <c r="G43" s="17">
        <v>0.35</v>
      </c>
      <c r="H43" s="17">
        <v>0.17</v>
      </c>
      <c r="I43" s="17">
        <v>0.02</v>
      </c>
      <c r="J43" s="17">
        <v>0.03</v>
      </c>
      <c r="K43" s="17">
        <v>0.05</v>
      </c>
      <c r="L43" s="17">
        <v>0.03</v>
      </c>
    </row>
    <row r="44" spans="1:12" ht="31.5">
      <c r="A44" s="4" t="s">
        <v>36</v>
      </c>
      <c r="B44" s="18"/>
      <c r="C44" s="4" t="s">
        <v>69</v>
      </c>
      <c r="D44" s="20"/>
      <c r="E44" s="18"/>
      <c r="F44" s="17"/>
      <c r="G44" s="17"/>
      <c r="H44" s="17"/>
      <c r="I44" s="17"/>
      <c r="J44" s="17"/>
      <c r="K44" s="17"/>
      <c r="L44" s="17"/>
    </row>
    <row r="45" spans="1:12" ht="15.75">
      <c r="A45" s="18" t="s">
        <v>22</v>
      </c>
      <c r="B45" s="4" t="s">
        <v>23</v>
      </c>
      <c r="C45" s="5" t="s">
        <v>70</v>
      </c>
      <c r="D45" s="20">
        <v>40947</v>
      </c>
      <c r="E45" s="18"/>
      <c r="F45" s="17">
        <v>0.33</v>
      </c>
      <c r="G45" s="17">
        <v>0.31</v>
      </c>
      <c r="H45" s="17">
        <v>0.15</v>
      </c>
      <c r="I45" s="17">
        <v>0.03</v>
      </c>
      <c r="J45" s="17">
        <v>0.06</v>
      </c>
      <c r="K45" s="17">
        <v>0.07</v>
      </c>
      <c r="L45" s="17">
        <v>0.05</v>
      </c>
    </row>
    <row r="46" spans="1:12" ht="31.5">
      <c r="A46" s="18"/>
      <c r="B46" s="4" t="s">
        <v>24</v>
      </c>
      <c r="C46" s="4" t="s">
        <v>71</v>
      </c>
      <c r="D46" s="20"/>
      <c r="E46" s="18"/>
      <c r="F46" s="17"/>
      <c r="G46" s="17"/>
      <c r="H46" s="17"/>
      <c r="I46" s="17"/>
      <c r="J46" s="17"/>
      <c r="K46" s="17"/>
      <c r="L46" s="17"/>
    </row>
    <row r="47" spans="1:12" ht="12.75">
      <c r="A47" s="18" t="s">
        <v>22</v>
      </c>
      <c r="B47" s="18" t="s">
        <v>24</v>
      </c>
      <c r="C47" s="5" t="s">
        <v>72</v>
      </c>
      <c r="D47" s="20">
        <v>40927</v>
      </c>
      <c r="E47" s="18"/>
      <c r="F47" s="17">
        <v>0.31</v>
      </c>
      <c r="G47" s="17">
        <v>0.33</v>
      </c>
      <c r="H47" s="17">
        <v>0.17</v>
      </c>
      <c r="I47" s="17">
        <v>0.03</v>
      </c>
      <c r="J47" s="17">
        <v>0.05</v>
      </c>
      <c r="K47" s="17">
        <v>0.08</v>
      </c>
      <c r="L47" s="17">
        <v>0.03</v>
      </c>
    </row>
    <row r="48" spans="1:12" ht="31.5">
      <c r="A48" s="18"/>
      <c r="B48" s="18"/>
      <c r="C48" s="4" t="s">
        <v>73</v>
      </c>
      <c r="D48" s="20"/>
      <c r="E48" s="18"/>
      <c r="F48" s="17"/>
      <c r="G48" s="17"/>
      <c r="H48" s="17"/>
      <c r="I48" s="17"/>
      <c r="J48" s="17"/>
      <c r="K48" s="17"/>
      <c r="L48" s="17"/>
    </row>
    <row r="49" spans="1:12" ht="12.75">
      <c r="A49" s="18" t="s">
        <v>22</v>
      </c>
      <c r="B49" s="18" t="s">
        <v>27</v>
      </c>
      <c r="C49" s="5" t="s">
        <v>74</v>
      </c>
      <c r="D49" s="20">
        <v>40904</v>
      </c>
      <c r="E49" s="18"/>
      <c r="F49" s="17">
        <v>0.31</v>
      </c>
      <c r="G49" s="17">
        <v>0.34</v>
      </c>
      <c r="H49" s="17">
        <v>0.15</v>
      </c>
      <c r="I49" s="17">
        <v>0.04</v>
      </c>
      <c r="J49" s="17">
        <v>0.06</v>
      </c>
      <c r="K49" s="17">
        <v>0.07</v>
      </c>
      <c r="L49" s="17">
        <v>0.03</v>
      </c>
    </row>
    <row r="50" spans="1:12" ht="31.5">
      <c r="A50" s="18"/>
      <c r="B50" s="18"/>
      <c r="C50" s="4" t="s">
        <v>75</v>
      </c>
      <c r="D50" s="20"/>
      <c r="E50" s="18"/>
      <c r="F50" s="17"/>
      <c r="G50" s="17"/>
      <c r="H50" s="17"/>
      <c r="I50" s="17"/>
      <c r="J50" s="17"/>
      <c r="K50" s="17"/>
      <c r="L50" s="17"/>
    </row>
    <row r="51" spans="1:12" ht="12.75">
      <c r="A51" s="18" t="s">
        <v>22</v>
      </c>
      <c r="B51" s="18" t="s">
        <v>24</v>
      </c>
      <c r="C51" s="5" t="s">
        <v>76</v>
      </c>
      <c r="D51" s="20">
        <v>40892</v>
      </c>
      <c r="E51" s="18"/>
      <c r="F51" s="17">
        <v>0.31</v>
      </c>
      <c r="G51" s="17">
        <v>0.34</v>
      </c>
      <c r="H51" s="17">
        <v>0.15</v>
      </c>
      <c r="I51" s="17">
        <v>0.04</v>
      </c>
      <c r="J51" s="17">
        <v>0.06</v>
      </c>
      <c r="K51" s="17">
        <v>0.07</v>
      </c>
      <c r="L51" s="17">
        <v>0.03</v>
      </c>
    </row>
    <row r="52" spans="1:12" ht="31.5">
      <c r="A52" s="18"/>
      <c r="B52" s="18"/>
      <c r="C52" s="4" t="s">
        <v>77</v>
      </c>
      <c r="D52" s="20"/>
      <c r="E52" s="18"/>
      <c r="F52" s="17"/>
      <c r="G52" s="17"/>
      <c r="H52" s="17"/>
      <c r="I52" s="17"/>
      <c r="J52" s="17"/>
      <c r="K52" s="17"/>
      <c r="L52" s="17"/>
    </row>
    <row r="53" spans="1:12" ht="12.75">
      <c r="A53" s="18" t="s">
        <v>22</v>
      </c>
      <c r="B53" s="18" t="s">
        <v>24</v>
      </c>
      <c r="C53" s="5" t="s">
        <v>78</v>
      </c>
      <c r="D53" s="20">
        <v>40857</v>
      </c>
      <c r="E53" s="18"/>
      <c r="F53" s="17">
        <v>0.3</v>
      </c>
      <c r="G53" s="17">
        <v>0.31</v>
      </c>
      <c r="H53" s="17">
        <v>0.18</v>
      </c>
      <c r="I53" s="17">
        <v>0.03</v>
      </c>
      <c r="J53" s="17">
        <v>0.05</v>
      </c>
      <c r="K53" s="17">
        <v>0.09</v>
      </c>
      <c r="L53" s="17">
        <v>0.04</v>
      </c>
    </row>
    <row r="54" spans="1:12" ht="31.5">
      <c r="A54" s="18"/>
      <c r="B54" s="18"/>
      <c r="C54" s="4" t="s">
        <v>79</v>
      </c>
      <c r="D54" s="20"/>
      <c r="E54" s="18"/>
      <c r="F54" s="17"/>
      <c r="G54" s="17"/>
      <c r="H54" s="17"/>
      <c r="I54" s="17"/>
      <c r="J54" s="17"/>
      <c r="K54" s="17"/>
      <c r="L54" s="17"/>
    </row>
    <row r="55" spans="1:12" ht="15.75">
      <c r="A55" s="4" t="s">
        <v>35</v>
      </c>
      <c r="B55" s="18" t="s">
        <v>51</v>
      </c>
      <c r="C55" s="5" t="s">
        <v>80</v>
      </c>
      <c r="D55" s="20">
        <v>40832</v>
      </c>
      <c r="E55" s="18"/>
      <c r="F55" s="17">
        <v>0.31</v>
      </c>
      <c r="G55" s="17">
        <v>0.35</v>
      </c>
      <c r="H55" s="17">
        <v>0.16</v>
      </c>
      <c r="I55" s="17">
        <v>0.03</v>
      </c>
      <c r="J55" s="17">
        <v>0.04</v>
      </c>
      <c r="K55" s="17">
        <v>0.07</v>
      </c>
      <c r="L55" s="17">
        <v>0.04</v>
      </c>
    </row>
    <row r="56" spans="1:12" ht="31.5">
      <c r="A56" s="4" t="s">
        <v>36</v>
      </c>
      <c r="B56" s="18"/>
      <c r="C56" s="4" t="s">
        <v>81</v>
      </c>
      <c r="D56" s="20"/>
      <c r="E56" s="18"/>
      <c r="F56" s="17"/>
      <c r="G56" s="17"/>
      <c r="H56" s="17"/>
      <c r="I56" s="17"/>
      <c r="J56" s="17"/>
      <c r="K56" s="17"/>
      <c r="L56" s="17"/>
    </row>
    <row r="57" spans="1:12" ht="12.75">
      <c r="A57" s="18" t="s">
        <v>22</v>
      </c>
      <c r="B57" s="18" t="s">
        <v>24</v>
      </c>
      <c r="C57" s="5" t="s">
        <v>82</v>
      </c>
      <c r="D57" s="20">
        <v>40828</v>
      </c>
      <c r="E57" s="18"/>
      <c r="F57" s="17">
        <v>0.3</v>
      </c>
      <c r="G57" s="17">
        <v>0.32</v>
      </c>
      <c r="H57" s="17">
        <v>0.17</v>
      </c>
      <c r="I57" s="17">
        <v>0.04</v>
      </c>
      <c r="J57" s="17">
        <v>0.05</v>
      </c>
      <c r="K57" s="17">
        <v>0.08</v>
      </c>
      <c r="L57" s="17">
        <v>0.04</v>
      </c>
    </row>
    <row r="58" spans="1:12" ht="31.5">
      <c r="A58" s="18"/>
      <c r="B58" s="18"/>
      <c r="C58" s="4" t="s">
        <v>83</v>
      </c>
      <c r="D58" s="20"/>
      <c r="E58" s="18"/>
      <c r="F58" s="17"/>
      <c r="G58" s="17"/>
      <c r="H58" s="17"/>
      <c r="I58" s="17"/>
      <c r="J58" s="17"/>
      <c r="K58" s="17"/>
      <c r="L58" s="17"/>
    </row>
    <row r="59" spans="1:12" ht="12.75">
      <c r="A59" s="18" t="s">
        <v>22</v>
      </c>
      <c r="B59" s="18" t="s">
        <v>24</v>
      </c>
      <c r="C59" s="5" t="s">
        <v>84</v>
      </c>
      <c r="D59" s="20">
        <v>40806</v>
      </c>
      <c r="E59" s="18"/>
      <c r="F59" s="17">
        <v>0.33</v>
      </c>
      <c r="G59" s="17">
        <v>0.33</v>
      </c>
      <c r="H59" s="17">
        <v>0.17</v>
      </c>
      <c r="I59" s="17">
        <v>0.06</v>
      </c>
      <c r="J59" s="17">
        <v>0.05</v>
      </c>
      <c r="K59" s="18" t="s">
        <v>86</v>
      </c>
      <c r="L59" s="17">
        <v>0.06</v>
      </c>
    </row>
    <row r="60" spans="1:12" ht="31.5">
      <c r="A60" s="18"/>
      <c r="B60" s="18"/>
      <c r="C60" s="4" t="s">
        <v>85</v>
      </c>
      <c r="D60" s="20"/>
      <c r="E60" s="18"/>
      <c r="F60" s="17"/>
      <c r="G60" s="17"/>
      <c r="H60" s="17"/>
      <c r="I60" s="17"/>
      <c r="J60" s="17"/>
      <c r="K60" s="18"/>
      <c r="L60" s="17"/>
    </row>
    <row r="61" spans="1:12" ht="12.75">
      <c r="A61" s="18" t="s">
        <v>46</v>
      </c>
      <c r="B61" s="18" t="s">
        <v>47</v>
      </c>
      <c r="C61" s="5" t="s">
        <v>87</v>
      </c>
      <c r="D61" s="20">
        <v>40762</v>
      </c>
      <c r="E61" s="18"/>
      <c r="F61" s="17">
        <v>0.32</v>
      </c>
      <c r="G61" s="17">
        <v>0.34</v>
      </c>
      <c r="H61" s="17">
        <v>0.2</v>
      </c>
      <c r="I61" s="17">
        <v>0.05</v>
      </c>
      <c r="J61" s="17">
        <v>0.05</v>
      </c>
      <c r="K61" s="18" t="s">
        <v>86</v>
      </c>
      <c r="L61" s="17">
        <v>0.04</v>
      </c>
    </row>
    <row r="62" spans="1:12" ht="31.5">
      <c r="A62" s="18"/>
      <c r="B62" s="18"/>
      <c r="C62" s="4" t="s">
        <v>88</v>
      </c>
      <c r="D62" s="20"/>
      <c r="E62" s="18"/>
      <c r="F62" s="17"/>
      <c r="G62" s="17"/>
      <c r="H62" s="17"/>
      <c r="I62" s="17"/>
      <c r="J62" s="17"/>
      <c r="K62" s="18"/>
      <c r="L62" s="17"/>
    </row>
    <row r="63" spans="1:12" ht="12.75">
      <c r="A63" s="18" t="s">
        <v>42</v>
      </c>
      <c r="B63" s="18" t="s">
        <v>43</v>
      </c>
      <c r="C63" s="5" t="s">
        <v>68</v>
      </c>
      <c r="D63" s="20">
        <v>40737</v>
      </c>
      <c r="E63" s="18"/>
      <c r="F63" s="17">
        <v>0.32</v>
      </c>
      <c r="G63" s="17">
        <v>0.33</v>
      </c>
      <c r="H63" s="17">
        <v>0.21</v>
      </c>
      <c r="I63" s="17">
        <v>0.03</v>
      </c>
      <c r="J63" s="17">
        <v>0.04</v>
      </c>
      <c r="K63" s="18" t="s">
        <v>86</v>
      </c>
      <c r="L63" s="17">
        <v>0.07</v>
      </c>
    </row>
    <row r="64" spans="1:12" ht="31.5">
      <c r="A64" s="18"/>
      <c r="B64" s="18"/>
      <c r="C64" s="4" t="s">
        <v>89</v>
      </c>
      <c r="D64" s="20"/>
      <c r="E64" s="18"/>
      <c r="F64" s="17"/>
      <c r="G64" s="17"/>
      <c r="H64" s="17"/>
      <c r="I64" s="17"/>
      <c r="J64" s="17"/>
      <c r="K64" s="18"/>
      <c r="L64" s="17"/>
    </row>
    <row r="65" spans="1:12" ht="15.75">
      <c r="A65" s="4" t="s">
        <v>35</v>
      </c>
      <c r="B65" s="18" t="s">
        <v>51</v>
      </c>
      <c r="C65" s="5" t="s">
        <v>80</v>
      </c>
      <c r="D65" s="20">
        <v>40636</v>
      </c>
      <c r="E65" s="18"/>
      <c r="F65" s="17">
        <v>0.34</v>
      </c>
      <c r="G65" s="17">
        <v>0.3</v>
      </c>
      <c r="H65" s="17">
        <v>0.24</v>
      </c>
      <c r="I65" s="17">
        <v>0.04</v>
      </c>
      <c r="J65" s="17">
        <v>0.04</v>
      </c>
      <c r="K65" s="17">
        <v>0.02</v>
      </c>
      <c r="L65" s="17">
        <v>0.02</v>
      </c>
    </row>
    <row r="66" spans="1:12" ht="31.5">
      <c r="A66" s="4" t="s">
        <v>36</v>
      </c>
      <c r="B66" s="18"/>
      <c r="C66" s="4" t="s">
        <v>90</v>
      </c>
      <c r="D66" s="20"/>
      <c r="E66" s="18"/>
      <c r="F66" s="17"/>
      <c r="G66" s="17"/>
      <c r="H66" s="17"/>
      <c r="I66" s="17"/>
      <c r="J66" s="17"/>
      <c r="K66" s="17"/>
      <c r="L66" s="17"/>
    </row>
    <row r="67" spans="1:12" ht="12.75">
      <c r="A67" s="18" t="s">
        <v>46</v>
      </c>
      <c r="B67" s="18" t="s">
        <v>47</v>
      </c>
      <c r="C67" s="5" t="s">
        <v>80</v>
      </c>
      <c r="D67" s="20">
        <v>40615</v>
      </c>
      <c r="E67" s="18"/>
      <c r="F67" s="17">
        <v>0.35</v>
      </c>
      <c r="G67" s="17">
        <v>0.35</v>
      </c>
      <c r="H67" s="17">
        <v>0.14</v>
      </c>
      <c r="I67" s="17">
        <v>0.05</v>
      </c>
      <c r="J67" s="17">
        <v>0.05</v>
      </c>
      <c r="K67" s="18" t="s">
        <v>86</v>
      </c>
      <c r="L67" s="17">
        <v>0.06</v>
      </c>
    </row>
    <row r="68" spans="1:12" ht="31.5">
      <c r="A68" s="18"/>
      <c r="B68" s="18"/>
      <c r="C68" s="4" t="s">
        <v>91</v>
      </c>
      <c r="D68" s="20"/>
      <c r="E68" s="18"/>
      <c r="F68" s="17"/>
      <c r="G68" s="17"/>
      <c r="H68" s="17"/>
      <c r="I68" s="17"/>
      <c r="J68" s="17"/>
      <c r="K68" s="18"/>
      <c r="L68" s="17"/>
    </row>
    <row r="69" spans="1:12" ht="12.75">
      <c r="A69" s="18" t="s">
        <v>42</v>
      </c>
      <c r="B69" s="18" t="s">
        <v>43</v>
      </c>
      <c r="C69" s="5" t="s">
        <v>44</v>
      </c>
      <c r="D69" s="20">
        <v>40576</v>
      </c>
      <c r="E69" s="18"/>
      <c r="F69" s="17">
        <v>0.35</v>
      </c>
      <c r="G69" s="17">
        <v>0.34</v>
      </c>
      <c r="H69" s="17">
        <v>0.17</v>
      </c>
      <c r="I69" s="17">
        <v>0.04</v>
      </c>
      <c r="J69" s="17">
        <v>0.04</v>
      </c>
      <c r="K69" s="18" t="s">
        <v>86</v>
      </c>
      <c r="L69" s="17">
        <v>0.06</v>
      </c>
    </row>
    <row r="70" spans="1:12" ht="31.5">
      <c r="A70" s="18"/>
      <c r="B70" s="18"/>
      <c r="C70" s="4" t="s">
        <v>92</v>
      </c>
      <c r="D70" s="20"/>
      <c r="E70" s="18"/>
      <c r="F70" s="17"/>
      <c r="G70" s="17"/>
      <c r="H70" s="17"/>
      <c r="I70" s="17"/>
      <c r="J70" s="17"/>
      <c r="K70" s="18"/>
      <c r="L70" s="17"/>
    </row>
    <row r="71" spans="1:12" ht="15.75">
      <c r="A71" s="18" t="s">
        <v>46</v>
      </c>
      <c r="B71" s="4" t="s">
        <v>93</v>
      </c>
      <c r="C71" s="5" t="s">
        <v>95</v>
      </c>
      <c r="D71" s="20">
        <v>40572</v>
      </c>
      <c r="E71" s="18"/>
      <c r="F71" s="17">
        <v>0.36</v>
      </c>
      <c r="G71" s="17">
        <v>0.36</v>
      </c>
      <c r="H71" s="17">
        <v>0.15</v>
      </c>
      <c r="I71" s="17">
        <v>0.04</v>
      </c>
      <c r="J71" s="17">
        <v>0.04</v>
      </c>
      <c r="K71" s="18" t="s">
        <v>86</v>
      </c>
      <c r="L71" s="17">
        <v>0.05</v>
      </c>
    </row>
    <row r="72" spans="1:12" ht="31.5">
      <c r="A72" s="18"/>
      <c r="B72" s="4" t="s">
        <v>94</v>
      </c>
      <c r="C72" s="4" t="s">
        <v>96</v>
      </c>
      <c r="D72" s="20"/>
      <c r="E72" s="18"/>
      <c r="F72" s="17"/>
      <c r="G72" s="17"/>
      <c r="H72" s="17"/>
      <c r="I72" s="17"/>
      <c r="J72" s="17"/>
      <c r="K72" s="18"/>
      <c r="L72" s="17"/>
    </row>
    <row r="73" spans="1:12" ht="25.5">
      <c r="A73" s="18" t="s">
        <v>22</v>
      </c>
      <c r="B73" s="18" t="s">
        <v>27</v>
      </c>
      <c r="C73" s="5" t="s">
        <v>97</v>
      </c>
      <c r="D73" s="20">
        <v>40568</v>
      </c>
      <c r="E73" s="18"/>
      <c r="F73" s="16">
        <v>0.247</v>
      </c>
      <c r="G73" s="16">
        <v>0.306</v>
      </c>
      <c r="H73" s="16">
        <v>0.141</v>
      </c>
      <c r="I73" s="16">
        <v>0.055</v>
      </c>
      <c r="J73" s="16">
        <v>0.086</v>
      </c>
      <c r="K73" s="16">
        <v>0.013</v>
      </c>
      <c r="L73" s="5" t="s">
        <v>99</v>
      </c>
    </row>
    <row r="74" spans="1:12" ht="31.5">
      <c r="A74" s="18"/>
      <c r="B74" s="18"/>
      <c r="C74" s="4" t="s">
        <v>98</v>
      </c>
      <c r="D74" s="20"/>
      <c r="E74" s="18"/>
      <c r="F74" s="16"/>
      <c r="G74" s="16"/>
      <c r="H74" s="16"/>
      <c r="I74" s="16"/>
      <c r="J74" s="16"/>
      <c r="K74" s="16"/>
      <c r="L74" s="5" t="s">
        <v>1</v>
      </c>
    </row>
    <row r="75" spans="1:12" ht="25.5">
      <c r="A75" s="18"/>
      <c r="B75" s="18"/>
      <c r="C75" s="3"/>
      <c r="D75" s="20"/>
      <c r="E75" s="18"/>
      <c r="F75" s="16"/>
      <c r="G75" s="16"/>
      <c r="H75" s="16"/>
      <c r="I75" s="16"/>
      <c r="J75" s="16"/>
      <c r="K75" s="16"/>
      <c r="L75" s="5" t="s">
        <v>2</v>
      </c>
    </row>
    <row r="76" spans="1:12" ht="25.5">
      <c r="A76" s="18"/>
      <c r="B76" s="18"/>
      <c r="C76" s="3"/>
      <c r="D76" s="20"/>
      <c r="E76" s="18"/>
      <c r="F76" s="16"/>
      <c r="G76" s="16"/>
      <c r="H76" s="16"/>
      <c r="I76" s="16"/>
      <c r="J76" s="16"/>
      <c r="K76" s="16"/>
      <c r="L76" s="5" t="s">
        <v>100</v>
      </c>
    </row>
    <row r="77" spans="1:12" ht="15.75">
      <c r="A77" s="4" t="s">
        <v>35</v>
      </c>
      <c r="B77" s="18" t="s">
        <v>51</v>
      </c>
      <c r="C77" s="5" t="s">
        <v>80</v>
      </c>
      <c r="D77" s="20">
        <v>40531</v>
      </c>
      <c r="E77" s="18"/>
      <c r="F77" s="17">
        <v>0.32</v>
      </c>
      <c r="G77" s="17">
        <v>0.36</v>
      </c>
      <c r="H77" s="17">
        <v>0.18</v>
      </c>
      <c r="I77" s="17">
        <v>0.04</v>
      </c>
      <c r="J77" s="17">
        <v>0.05</v>
      </c>
      <c r="K77" s="18" t="s">
        <v>86</v>
      </c>
      <c r="L77" s="17">
        <v>0.05</v>
      </c>
    </row>
    <row r="78" spans="1:12" ht="31.5">
      <c r="A78" s="4" t="s">
        <v>36</v>
      </c>
      <c r="B78" s="18"/>
      <c r="C78" s="4" t="s">
        <v>101</v>
      </c>
      <c r="D78" s="20"/>
      <c r="E78" s="18"/>
      <c r="F78" s="17"/>
      <c r="G78" s="17"/>
      <c r="H78" s="17"/>
      <c r="I78" s="17"/>
      <c r="J78" s="17"/>
      <c r="K78" s="18"/>
      <c r="L78" s="17"/>
    </row>
    <row r="79" spans="1:12" ht="12.75">
      <c r="A79" s="18" t="s">
        <v>42</v>
      </c>
      <c r="B79" s="18" t="s">
        <v>43</v>
      </c>
      <c r="C79" s="5" t="s">
        <v>64</v>
      </c>
      <c r="D79" s="20">
        <v>40471</v>
      </c>
      <c r="E79" s="18"/>
      <c r="F79" s="17">
        <v>0.31</v>
      </c>
      <c r="G79" s="17">
        <v>0.35</v>
      </c>
      <c r="H79" s="17">
        <v>0.19</v>
      </c>
      <c r="I79" s="17">
        <v>0.03</v>
      </c>
      <c r="J79" s="17">
        <v>0.05</v>
      </c>
      <c r="K79" s="18" t="s">
        <v>86</v>
      </c>
      <c r="L79" s="17">
        <v>0.07</v>
      </c>
    </row>
    <row r="80" spans="1:12" ht="31.5">
      <c r="A80" s="18"/>
      <c r="B80" s="18"/>
      <c r="C80" s="4" t="s">
        <v>102</v>
      </c>
      <c r="D80" s="20"/>
      <c r="E80" s="18"/>
      <c r="F80" s="17"/>
      <c r="G80" s="17"/>
      <c r="H80" s="17"/>
      <c r="I80" s="17"/>
      <c r="J80" s="17"/>
      <c r="K80" s="18"/>
      <c r="L80" s="17"/>
    </row>
    <row r="81" spans="1:12" ht="15.75">
      <c r="A81" s="4" t="s">
        <v>35</v>
      </c>
      <c r="B81" s="18" t="s">
        <v>51</v>
      </c>
      <c r="C81" s="5" t="s">
        <v>48</v>
      </c>
      <c r="D81" s="20">
        <v>40370</v>
      </c>
      <c r="E81" s="18"/>
      <c r="F81" s="17">
        <v>0.32</v>
      </c>
      <c r="G81" s="17">
        <v>0.36</v>
      </c>
      <c r="H81" s="17">
        <v>0.17</v>
      </c>
      <c r="I81" s="17">
        <v>0.05</v>
      </c>
      <c r="J81" s="17">
        <v>0.06</v>
      </c>
      <c r="K81" s="18" t="s">
        <v>86</v>
      </c>
      <c r="L81" s="17">
        <v>0.04</v>
      </c>
    </row>
    <row r="82" spans="1:12" ht="31.5">
      <c r="A82" s="4" t="s">
        <v>36</v>
      </c>
      <c r="B82" s="18"/>
      <c r="C82" s="4" t="s">
        <v>103</v>
      </c>
      <c r="D82" s="20"/>
      <c r="E82" s="18"/>
      <c r="F82" s="17"/>
      <c r="G82" s="17"/>
      <c r="H82" s="17"/>
      <c r="I82" s="17"/>
      <c r="J82" s="17"/>
      <c r="K82" s="18"/>
      <c r="L82" s="17"/>
    </row>
    <row r="83" spans="1:12" ht="15.75">
      <c r="A83" s="4" t="s">
        <v>46</v>
      </c>
      <c r="B83" s="4" t="s">
        <v>104</v>
      </c>
      <c r="C83" s="5" t="s">
        <v>105</v>
      </c>
      <c r="D83" s="7">
        <v>40354</v>
      </c>
      <c r="E83" s="4"/>
      <c r="F83" s="8">
        <v>0.35</v>
      </c>
      <c r="G83" s="8">
        <v>0.36</v>
      </c>
      <c r="H83" s="8">
        <v>0.12</v>
      </c>
      <c r="I83" s="8">
        <v>0.06</v>
      </c>
      <c r="J83" s="8">
        <v>0.07</v>
      </c>
      <c r="K83" s="4" t="s">
        <v>86</v>
      </c>
      <c r="L83" s="8">
        <v>0.04</v>
      </c>
    </row>
    <row r="84" spans="1:12" ht="15.75">
      <c r="A84" s="18" t="s">
        <v>46</v>
      </c>
      <c r="B84" s="4" t="s">
        <v>93</v>
      </c>
      <c r="C84" s="5" t="s">
        <v>48</v>
      </c>
      <c r="D84" s="20">
        <v>40325</v>
      </c>
      <c r="E84" s="18"/>
      <c r="F84" s="17">
        <v>0.34</v>
      </c>
      <c r="G84" s="17">
        <v>0.35</v>
      </c>
      <c r="H84" s="17">
        <v>0.12</v>
      </c>
      <c r="I84" s="17">
        <v>0.06</v>
      </c>
      <c r="J84" s="17">
        <v>0.07</v>
      </c>
      <c r="K84" s="18" t="s">
        <v>86</v>
      </c>
      <c r="L84" s="17">
        <v>0.06</v>
      </c>
    </row>
    <row r="85" spans="1:12" ht="31.5">
      <c r="A85" s="18"/>
      <c r="B85" s="4" t="s">
        <v>94</v>
      </c>
      <c r="C85" s="4" t="s">
        <v>106</v>
      </c>
      <c r="D85" s="20"/>
      <c r="E85" s="18"/>
      <c r="F85" s="17"/>
      <c r="G85" s="17"/>
      <c r="H85" s="17"/>
      <c r="I85" s="17"/>
      <c r="J85" s="17"/>
      <c r="K85" s="18"/>
      <c r="L85" s="17"/>
    </row>
    <row r="86" spans="1:12" ht="25.5">
      <c r="A86" s="19" t="s">
        <v>107</v>
      </c>
      <c r="B86" s="19"/>
      <c r="C86" s="19"/>
      <c r="D86" s="19"/>
      <c r="E86" s="18"/>
      <c r="F86" s="16">
        <v>0.346</v>
      </c>
      <c r="G86" s="16">
        <v>0.345</v>
      </c>
      <c r="H86" s="16">
        <v>0.121</v>
      </c>
      <c r="I86" s="16">
        <v>0.067</v>
      </c>
      <c r="J86" s="16">
        <v>0.056</v>
      </c>
      <c r="K86" s="16">
        <v>0.016</v>
      </c>
      <c r="L86" s="5" t="s">
        <v>108</v>
      </c>
    </row>
    <row r="87" spans="1:12" ht="25.5">
      <c r="A87" s="19"/>
      <c r="B87" s="19"/>
      <c r="C87" s="19"/>
      <c r="D87" s="19"/>
      <c r="E87" s="18"/>
      <c r="F87" s="16"/>
      <c r="G87" s="16"/>
      <c r="H87" s="16"/>
      <c r="I87" s="16"/>
      <c r="J87" s="16"/>
      <c r="K87" s="16"/>
      <c r="L87" s="5" t="s">
        <v>109</v>
      </c>
    </row>
    <row r="89" ht="12.75">
      <c r="F89">
        <f>SLOPE(D6:D43,F6:F43)</f>
        <v>-978.7391841779967</v>
      </c>
    </row>
  </sheetData>
  <mergeCells count="401">
    <mergeCell ref="A4:D5"/>
    <mergeCell ref="E4:E5"/>
    <mergeCell ref="F4:F5"/>
    <mergeCell ref="G4:G5"/>
    <mergeCell ref="H4:H5"/>
    <mergeCell ref="I4:I5"/>
    <mergeCell ref="J4:J5"/>
    <mergeCell ref="K4:K5"/>
    <mergeCell ref="A6:A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B12:B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7:A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A19:A20"/>
    <mergeCell ref="B19:B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B23:B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B25:B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A30:A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B32:B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A34:A35"/>
    <mergeCell ref="B34:B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B36:B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B39:B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A41:A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B43:B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A45:A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A47:A48"/>
    <mergeCell ref="B47:B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A49:A50"/>
    <mergeCell ref="B49:B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A51:A52"/>
    <mergeCell ref="B51:B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A53:A54"/>
    <mergeCell ref="B53:B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B55:B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A57:A58"/>
    <mergeCell ref="B57:B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A59:A60"/>
    <mergeCell ref="B59:B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A61:A62"/>
    <mergeCell ref="B61:B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A63:A64"/>
    <mergeCell ref="B63:B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B65:B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A67:A68"/>
    <mergeCell ref="B67:B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A69:A70"/>
    <mergeCell ref="B69:B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A71:A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A73:A76"/>
    <mergeCell ref="B73:B76"/>
    <mergeCell ref="D73:D76"/>
    <mergeCell ref="E73:E76"/>
    <mergeCell ref="F73:F76"/>
    <mergeCell ref="G73:G76"/>
    <mergeCell ref="H73:H76"/>
    <mergeCell ref="I73:I76"/>
    <mergeCell ref="J73:J76"/>
    <mergeCell ref="K73:K76"/>
    <mergeCell ref="B77:B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A79:A80"/>
    <mergeCell ref="B79:B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B81:B82"/>
    <mergeCell ref="D81:D82"/>
    <mergeCell ref="E81:E82"/>
    <mergeCell ref="F81:F82"/>
    <mergeCell ref="G81:G82"/>
    <mergeCell ref="H81:H82"/>
    <mergeCell ref="I81:I82"/>
    <mergeCell ref="K81:K82"/>
    <mergeCell ref="L81:L82"/>
    <mergeCell ref="A84:A85"/>
    <mergeCell ref="D84:D85"/>
    <mergeCell ref="E84:E85"/>
    <mergeCell ref="F84:F85"/>
    <mergeCell ref="G84:G85"/>
    <mergeCell ref="H84:H85"/>
    <mergeCell ref="I84:I85"/>
    <mergeCell ref="H86:H87"/>
    <mergeCell ref="I86:I87"/>
    <mergeCell ref="J86:J87"/>
    <mergeCell ref="J81:J82"/>
    <mergeCell ref="A86:D87"/>
    <mergeCell ref="E86:E87"/>
    <mergeCell ref="F86:F87"/>
    <mergeCell ref="G86:G87"/>
    <mergeCell ref="K86:K87"/>
    <mergeCell ref="J84:J85"/>
    <mergeCell ref="K84:K85"/>
    <mergeCell ref="L84:L85"/>
  </mergeCells>
  <hyperlinks>
    <hyperlink ref="F2" r:id="rId1" display="http://www.wahlrecht.de/umfragen/landtage/nrw.htm#fn-cdu"/>
    <hyperlink ref="G2" r:id="rId2" display="http://www.wahlrecht.de/umfragen/landtage/nrw.htm#fn-spd"/>
    <hyperlink ref="H2" r:id="rId3" display="http://www.wahlrecht.de/umfragen/landtage/nrw.htm#fn-gru"/>
    <hyperlink ref="I2" r:id="rId4" display="http://www.wahlrecht.de/umfragen/landtage/nrw.htm#fn-fdp"/>
    <hyperlink ref="J2" r:id="rId5" display="http://www.wahlrecht.de/umfragen/landtage/nrw.htm#fn-lin"/>
    <hyperlink ref="K2" r:id="rId6" display="http://www.wahlrecht.de/umfragen/landtage/nrw.htm#fn-pir"/>
    <hyperlink ref="L2" r:id="rId7" display="http://www.wahlrecht.de/umfragen/landtage/nrw.htm#fn-son"/>
    <hyperlink ref="F3" r:id="rId8" display="http://www.wahlrecht.de/umfragen/landtage/nrw.htm#fn-cdu"/>
    <hyperlink ref="G3" r:id="rId9" display="http://www.wahlrecht.de/umfragen/landtage/nrw.htm#fn-spd"/>
    <hyperlink ref="H3" r:id="rId10" display="http://www.wahlrecht.de/umfragen/landtage/nrw.htm#fn-gru"/>
    <hyperlink ref="I3" r:id="rId11" display="http://www.wahlrecht.de/umfragen/landtage/nrw.htm#fn-fdp"/>
    <hyperlink ref="J3" r:id="rId12" display="http://www.wahlrecht.de/umfragen/landtage/nrw.htm#fn-lin"/>
    <hyperlink ref="K3" r:id="rId13" display="http://www.wahlrecht.de/umfragen/landtage/nrw.htm#fn-pir"/>
    <hyperlink ref="L3" r:id="rId14" display="http://www.wahlrecht.de/umfragen/landtage/nrw.htm#fn-son"/>
    <hyperlink ref="A4" r:id="rId15" tooltip="Berichterstattung zur Landtagswahl Nordrhein-Westfalen am 13. Mai 2012" display="http://www.wahlrecht.de/news/2012/landtagswahl-nordrhein-westfalen-2012.htm"/>
    <hyperlink ref="L4" r:id="rId16" display="http://www.wahlrecht.de/umfragen/landtage/nrw.htm#fn-pro"/>
    <hyperlink ref="L5" r:id="rId17" display="http://www.wahlrecht.de/umfragen/landtage/nrw.htm#fn-son"/>
    <hyperlink ref="C6" r:id="rId18" display="http://www.wahlrecht.de/umfragen/landtage/nrw.htm#fn-t"/>
    <hyperlink ref="C8" r:id="rId19" display="http://www.wahlrecht.de/umfragen/landtage/nrw.htm#fn-o"/>
    <hyperlink ref="C10" r:id="rId20" display="http://www.wahlrecht.de/umfragen/landtage/nrw.htm#fn-o"/>
    <hyperlink ref="C12" r:id="rId21" display="http://www.wahlrecht.de/umfragen/landtage/nrw.htm#fn-t"/>
    <hyperlink ref="C15" r:id="rId22" display="http://www.wahlrecht.de/umfragen/landtage/nrw.htm#fn-t"/>
    <hyperlink ref="C17" r:id="rId23" display="http://www.wahlrecht.de/umfragen/landtage/nrw.htm#fn-o"/>
    <hyperlink ref="C19" r:id="rId24" display="http://www.wahlrecht.de/umfragen/landtage/nrw.htm#fn-t"/>
    <hyperlink ref="C21" r:id="rId25" display="http://www.wahlrecht.de/umfragen/landtage/nrw.htm#fn-t"/>
    <hyperlink ref="C23" r:id="rId26" display="http://www.wahlrecht.de/umfragen/landtage/nrw.htm#fn-t"/>
    <hyperlink ref="C25" r:id="rId27" display="http://www.wahlrecht.de/umfragen/landtage/nrw.htm#fn-t"/>
    <hyperlink ref="C28" r:id="rId28" display="http://www.wahlrecht.de/umfragen/landtage/nrw.htm#fn-o"/>
    <hyperlink ref="C30" r:id="rId29" display="http://www.wahlrecht.de/umfragen/landtage/nrw.htm#fn-t"/>
    <hyperlink ref="C32" r:id="rId30" display="http://www.wahlrecht.de/umfragen/landtage/nrw.htm#fn-t"/>
    <hyperlink ref="C34" r:id="rId31" display="http://www.wahlrecht.de/umfragen/landtage/nrw.htm#fn-t"/>
    <hyperlink ref="C36" r:id="rId32" display="http://www.wahlrecht.de/umfragen/landtage/nrw.htm#fn-t"/>
    <hyperlink ref="C39" r:id="rId33" display="http://www.wahlrecht.de/umfragen/landtage/nrw.htm#fn-t"/>
    <hyperlink ref="C41" r:id="rId34" display="http://www.wahlrecht.de/umfragen/landtage/nrw.htm#fn-o"/>
    <hyperlink ref="C43" r:id="rId35" display="http://www.wahlrecht.de/umfragen/landtage/nrw.htm#fn-t"/>
    <hyperlink ref="C45" r:id="rId36" display="http://www.wahlrecht.de/umfragen/landtage/nrw.htm#fn-o"/>
    <hyperlink ref="C47" r:id="rId37" display="http://www.wahlrecht.de/umfragen/landtage/nrw.htm#fn-o"/>
    <hyperlink ref="C49" r:id="rId38" display="http://www.wahlrecht.de/umfragen/landtage/nrw.htm#fn-o"/>
    <hyperlink ref="C51" r:id="rId39" display="http://www.wahlrecht.de/umfragen/landtage/nrw.htm#fn-o"/>
    <hyperlink ref="C53" r:id="rId40" display="http://www.wahlrecht.de/umfragen/landtage/nrw.htm#fn-o"/>
    <hyperlink ref="C55" r:id="rId41" display="http://www.wahlrecht.de/umfragen/landtage/nrw.htm#fn-t"/>
    <hyperlink ref="C57" r:id="rId42" display="http://www.wahlrecht.de/umfragen/landtage/nrw.htm#fn-o"/>
    <hyperlink ref="C59" r:id="rId43" display="http://www.wahlrecht.de/umfragen/landtage/nrw.htm#fn-o"/>
    <hyperlink ref="C61" r:id="rId44" display="http://www.wahlrecht.de/umfragen/landtage/nrw.htm#fn-t"/>
    <hyperlink ref="C63" r:id="rId45" display="http://www.wahlrecht.de/umfragen/landtage/nrw.htm#fn-t"/>
    <hyperlink ref="C65" r:id="rId46" display="http://www.wahlrecht.de/umfragen/landtage/nrw.htm#fn-t"/>
    <hyperlink ref="C67" r:id="rId47" display="http://www.wahlrecht.de/umfragen/landtage/nrw.htm#fn-t"/>
    <hyperlink ref="C69" r:id="rId48" display="http://www.wahlrecht.de/umfragen/landtage/nrw.htm#fn-t"/>
    <hyperlink ref="C71" r:id="rId49" display="http://www.wahlrecht.de/umfragen/landtage/nrw.htm#fn-t"/>
    <hyperlink ref="C73" r:id="rId50" display="http://www.wahlrecht.de/umfragen/landtage/nrw.htm#fn-o"/>
    <hyperlink ref="L73" r:id="rId51" display="http://www.wahlrecht.de/umfragen/landtage/nrw.htm#fn-tie"/>
    <hyperlink ref="L74" r:id="rId52" display="http://www.wahlrecht.de/umfragen/landtage/nrw.htm#fn-pro"/>
    <hyperlink ref="L75" r:id="rId53" display="http://www.wahlrecht.de/umfragen/landtage/nrw.htm#fn-fam"/>
    <hyperlink ref="L76" r:id="rId54" display="http://www.wahlrecht.de/umfragen/landtage/nrw.htm#fn-son"/>
    <hyperlink ref="C77" r:id="rId55" display="http://www.wahlrecht.de/umfragen/landtage/nrw.htm#fn-t"/>
    <hyperlink ref="C79" r:id="rId56" display="http://www.wahlrecht.de/umfragen/landtage/nrw.htm#fn-t"/>
    <hyperlink ref="C81" r:id="rId57" display="http://www.wahlrecht.de/umfragen/landtage/nrw.htm#fn-t"/>
    <hyperlink ref="C83" r:id="rId58" display="http://www.wahlrecht.de/umfragen/landtage/nrw.htm#fn-t"/>
    <hyperlink ref="C84" r:id="rId59" display="http://www.wahlrecht.de/umfragen/landtage/nrw.htm#fn-t"/>
    <hyperlink ref="A86" r:id="rId60" tooltip="Detailliertes Wahlergebnis der Landtagswahl Nordrhein-Westfalen am 9. Mai 2010" display="http://www.wahlrecht.de/news/2010/landtagswahl-nordrhein-westfalen-2010.htm#absolut"/>
    <hyperlink ref="L86" r:id="rId61" display="http://www.wahlrecht.de/umfragen/landtage/nrw.htm#fn-pro"/>
    <hyperlink ref="L87" r:id="rId62" display="http://www.wahlrecht.de/umfragen/landtage/nrw.htm#fn-son"/>
  </hyperlinks>
  <printOptions/>
  <pageMargins left="0.75" right="0.75" top="1" bottom="1" header="0.4921259845" footer="0.4921259845"/>
  <pageSetup horizontalDpi="600" verticalDpi="600" orientation="portrait" paperSize="9" r:id="rId6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" sqref="C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Dieter Porth </dc:creator>
  <cp:keywords/>
  <dc:description/>
  <cp:lastModifiedBy>Dr. Dieter Porth </cp:lastModifiedBy>
  <dcterms:created xsi:type="dcterms:W3CDTF">2012-05-24T11:43:41Z</dcterms:created>
  <dcterms:modified xsi:type="dcterms:W3CDTF">2012-08-29T08:47:37Z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